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4"/>
  </bookViews>
  <sheets>
    <sheet name="CBTT-03" sheetId="1" r:id="rId1"/>
    <sheet name="CDKT" sheetId="2" r:id="rId2"/>
    <sheet name="KQKD" sheetId="3" r:id="rId3"/>
    <sheet name="LCTT" sheetId="4" r:id="rId4"/>
    <sheet name="TMBCTC" sheetId="5" r:id="rId5"/>
  </sheets>
  <definedNames/>
  <calcPr fullCalcOnLoad="1"/>
</workbook>
</file>

<file path=xl/sharedStrings.xml><?xml version="1.0" encoding="utf-8"?>
<sst xmlns="http://schemas.openxmlformats.org/spreadsheetml/2006/main" count="994" uniqueCount="824">
  <si>
    <t xml:space="preserve">          KÕ to¸n tr­ëng </t>
  </si>
  <si>
    <t xml:space="preserve">                      Tæng Gi¸m ®èc</t>
  </si>
  <si>
    <t xml:space="preserve">          (Ký, hä tªn, ®ãng dÊu)</t>
  </si>
  <si>
    <t xml:space="preserve">      Bïi ThÞ LÖ Thuû</t>
  </si>
  <si>
    <t>MÉu CBTT-03</t>
  </si>
  <si>
    <t>C«ng ty Cæ phÇn ChÕ t¹o b¬m H¶i D­¬ng</t>
  </si>
  <si>
    <t>Sè 37 - §­êng Hå ChÝ Minh - Thµnh phè H¶i D­¬ng</t>
  </si>
  <si>
    <r>
      <t xml:space="preserve">            </t>
    </r>
    <r>
      <rPr>
        <b/>
        <u val="single"/>
        <sz val="12"/>
        <color indexed="12"/>
        <rFont val=".vntime"/>
        <family val="2"/>
      </rPr>
      <t>§iÖn tho¹i: 0320.844876 - 853496</t>
    </r>
  </si>
  <si>
    <t>B¸o c¸o tµi chÝnh tãm t¾t</t>
  </si>
  <si>
    <t>QuÝ I n¨m 2007</t>
  </si>
  <si>
    <t>STT</t>
  </si>
  <si>
    <t>Néi dung</t>
  </si>
  <si>
    <t>Sè d­ ®Çu kú</t>
  </si>
  <si>
    <t>Sè d­ cuèi kú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</si>
  <si>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</si>
  <si>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</si>
  <si>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</si>
  <si>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</si>
  <si>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</si>
  <si>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</si>
  <si>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</si>
  <si>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</si>
  <si>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</si>
  <si>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</si>
  <si>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</si>
  <si>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</si>
  <si>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</si>
  <si>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</si>
  <si>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</si>
  <si>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</si>
  <si>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</si>
  <si>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</si>
  <si>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</si>
  <si>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</si>
  <si>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</si>
  <si>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</si>
  <si>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</si>
  <si>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</si>
  <si>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</si>
  <si>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</si>
  <si>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</si>
  <si>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</si>
  <si>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Vèn kh¸c cña chñ së h÷u</t>
  </si>
  <si>
    <t>- Cæ phiÕu quü</t>
  </si>
  <si>
    <t>- Chªnh lÖch ®¸nh gi¸ l¹i tµi s¶n</t>
  </si>
  <si>
    <t>- Chªnh lÖch tû gi¸ hèi ®o¸i</t>
  </si>
  <si>
    <t>- C¸c quü</t>
  </si>
  <si>
    <t>- Lîi nhuËn sau thuÕ ch­a ph©n phèi</t>
  </si>
  <si>
    <t>- Nguån vèn ®Çu t­ XDCB</t>
  </si>
  <si>
    <t>Nguån kinh phÝ vµ quü kh¸c</t>
  </si>
  <si>
    <t>- Quü khen th­ëng, phóc lîi</t>
  </si>
  <si>
    <t>- Nguån kinh phÝ</t>
  </si>
  <si>
    <t>- Nguån kinh phÝ ®· h×nh thµnh TSC§</t>
  </si>
  <si>
    <t>VI</t>
  </si>
  <si>
    <t>Tæng céng nguån vèn</t>
  </si>
  <si>
    <t>II.A.</t>
  </si>
  <si>
    <t>KÕt qu¶ ho¹t ®éng kinh doanh</t>
  </si>
  <si>
    <t>Kú b¸o c¸o</t>
  </si>
  <si>
    <t>Luü kÕ</t>
  </si>
  <si>
    <t>Doanh thu b¸n hµng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</si>
  <si>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</si>
  <si>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</si>
  <si>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</si>
  <si>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</si>
  <si>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</si>
  <si>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</si>
  <si>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</si>
  <si>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</si>
  <si>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tö ho¹t ®éng kinh doanh</t>
  </si>
  <si>
    <t>Thu nhËp kh¸c</t>
  </si>
  <si>
    <t>Lîi nhuËn kh¸c</t>
  </si>
  <si>
    <t>Chi phÝ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</si>
  <si>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</si>
  <si>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</si>
  <si>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</si>
  <si>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</si>
  <si>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</t>
  </si>
  <si>
    <t>H¶i D­¬ng, ngµy 20 th¸ng 4 n¨m 2007</t>
  </si>
  <si>
    <t>Tæng gi¸m ®èc</t>
  </si>
  <si>
    <t>NguyÔn §×nh ThiÖu</t>
  </si>
  <si>
    <t>I.A. B¶ng c©n ®èi kÕ to¸n</t>
  </si>
  <si>
    <t>C«ng ty Cæ phÇn ChÕ T¹o B¬m H¶i D­¬ng</t>
  </si>
  <si>
    <t>MÉu sè B01a-DN</t>
  </si>
  <si>
    <t>Ban hµnh theo Q§ sè 15/2006/Q§-BTC</t>
  </si>
  <si>
    <t>ngµy 20/03/2006 cña Bé tr­ëng BTC</t>
  </si>
  <si>
    <t>B¶ng c©n ®èi kÕ to¸n</t>
  </si>
  <si>
    <t>T¹i ngµy 31 th¸ng 03 n¨m 2007</t>
  </si>
  <si>
    <t xml:space="preserve">                                     §¬n vÞ tÝnh: §ång VN</t>
  </si>
  <si>
    <t>Tµi s¶n</t>
  </si>
  <si>
    <t>M· sè</t>
  </si>
  <si>
    <t>T.minh</t>
  </si>
  <si>
    <t xml:space="preserve">Sè cuèi kú </t>
  </si>
  <si>
    <t>Sè ®Çu n¨m</t>
  </si>
  <si>
    <t>QuÝ II</t>
  </si>
  <si>
    <t>QuÝ III/2001</t>
  </si>
  <si>
    <t>Sè cuèi n¨m</t>
  </si>
  <si>
    <t>A. Tµi s¶n  ng¾n h¹n (100 = 110+120+1340+140+150)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</si>
  <si>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</si>
  <si>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</si>
  <si>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</si>
  <si>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</si>
  <si>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</si>
  <si>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</si>
  <si>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</si>
  <si>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</si>
  <si>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</si>
  <si>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</si>
  <si>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</si>
  <si>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</si>
  <si>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</si>
  <si>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</si>
  <si>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</si>
  <si>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</si>
  <si>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</si>
  <si>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</si>
  <si>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</si>
  <si>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</si>
  <si>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</si>
  <si>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</si>
  <si>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</si>
  <si>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</si>
  <si>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</si>
  <si>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</si>
  <si>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B. Tµi s¶n  dµi h¹n (200=210+220+240+250+260)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</si>
  <si>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</si>
  <si>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</si>
  <si>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</si>
  <si>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</si>
  <si>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</si>
  <si>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</si>
  <si>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</si>
  <si>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</si>
  <si>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</si>
  <si>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</si>
  <si>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</si>
  <si>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</si>
  <si>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</si>
  <si>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</si>
  <si>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</si>
  <si>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</si>
  <si>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</si>
  <si>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</si>
  <si>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</si>
  <si>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</si>
  <si>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</si>
  <si>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</si>
  <si>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</si>
  <si>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</si>
  <si>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</si>
  <si>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</si>
  <si>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</si>
  <si>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</si>
  <si>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</si>
  <si>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</si>
  <si>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</si>
  <si>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</si>
  <si>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</si>
  <si>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</si>
  <si>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</si>
  <si>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</si>
  <si>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</si>
  <si>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</si>
  <si>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</si>
  <si>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</si>
  <si>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</si>
  <si>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</si>
  <si>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</si>
  <si>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</si>
  <si>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</si>
  <si>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</si>
  <si>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</si>
  <si>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</si>
  <si>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</si>
  <si>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</si>
  <si>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</si>
  <si>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</si>
  <si>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</si>
  <si>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</si>
  <si>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</si>
  <si>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</si>
  <si>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</si>
  <si>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</si>
  <si>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</si>
  <si>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</si>
  <si>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</si>
  <si>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</si>
  <si>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</si>
  <si>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</si>
  <si>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</si>
  <si>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</si>
  <si>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</si>
  <si>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</si>
  <si>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</si>
  <si>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</si>
  <si>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</si>
  <si>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</si>
  <si>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</si>
  <si>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</si>
  <si>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</si>
  <si>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</si>
  <si>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</si>
  <si>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</si>
  <si>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</si>
  <si>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1. Quü khen th­ëng, phóc lîi</t>
  </si>
  <si>
    <t>2. Nguån kinh phÝ</t>
  </si>
  <si>
    <t>3. Nguån kinh phÝ ®· h×nh thµnh TSC§</t>
  </si>
  <si>
    <t>Tæng céng nguån vèn (440=300+400)</t>
  </si>
  <si>
    <t>C¸c chØ tiªu ngoµi b¶ng c©n ®èi kÕ to¸n</t>
  </si>
  <si>
    <t>ChØ tiªu</t>
  </si>
  <si>
    <t>1. Tµi s¶n  thuª ngoµi</t>
  </si>
  <si>
    <t xml:space="preserve">2. VËt t­, hµng ho¸ nhËn gi÷ hé, nhËn gia c«ng </t>
  </si>
  <si>
    <t>3. Hµng ho¸ nhËn b¸n hé, ký göi</t>
  </si>
  <si>
    <t>4. Nî khã ®ßi ®· xö lý vµ tµi s¶n kh«ng cã gi¸ trÞ thu håi</t>
  </si>
  <si>
    <t>5. Ngo¹i tÖ c¸c lo¹i</t>
  </si>
  <si>
    <t>6. Nguån vèn khÊu hao c¬ b¶n hiÖn cã</t>
  </si>
  <si>
    <t>7. Dù to¸n chi sù nghiÖp, dù ¸n</t>
  </si>
  <si>
    <t>8. Tµi s¶n thanh lý ch­a xö lý</t>
  </si>
  <si>
    <t xml:space="preserve">                                 LËp ngµy 10 th¸ng 04 n¨m 2007</t>
  </si>
  <si>
    <t xml:space="preserve">                            KÕ to¸n tr­ëng</t>
  </si>
  <si>
    <t xml:space="preserve">            Tæng Gi¸m ®èc               </t>
  </si>
  <si>
    <t>Gi¸m ®èc</t>
  </si>
  <si>
    <t xml:space="preserve">                      Bïi ThÞ LÖ Thuû                                           </t>
  </si>
  <si>
    <t xml:space="preserve">MÉu sè B02-DN                  </t>
  </si>
  <si>
    <t>Sè 37 - §¹i lé Hå ChÝ Minh - Thµnh phè H¶i D­¬ng</t>
  </si>
  <si>
    <t xml:space="preserve">Ban hµnh theo Q§ sè 15/2006/Q§-BTC ngµy    </t>
  </si>
  <si>
    <r>
      <t xml:space="preserve">         </t>
    </r>
    <r>
      <rPr>
        <b/>
        <u val="single"/>
        <sz val="12"/>
        <color indexed="12"/>
        <rFont val=".vntime"/>
        <family val="2"/>
      </rPr>
      <t>§iÖn tho¹i: 0320.844876 - 853496</t>
    </r>
  </si>
  <si>
    <t>20/03/2006  cña Bé tr­ëng BTC</t>
  </si>
  <si>
    <t>KÕt qu¶ ho¹t ®éng s¶n xuÊt kinh doanh</t>
  </si>
  <si>
    <t>§¬n vÞ tÝnh: §ång VN</t>
  </si>
  <si>
    <t>M·</t>
  </si>
  <si>
    <t>ThuyÕt</t>
  </si>
  <si>
    <t>QuÝ IV</t>
  </si>
  <si>
    <t>QuÝ III</t>
  </si>
  <si>
    <t>QuÝ nµy</t>
  </si>
  <si>
    <t>Luü kÕ tõ ®Çu n¨m ®Õn 
cuèi quÝ nµy</t>
  </si>
  <si>
    <t>sè</t>
  </si>
  <si>
    <t xml:space="preserve"> minh</t>
  </si>
  <si>
    <t>N¨m nay</t>
  </si>
  <si>
    <t>N¨m tr­íc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</si>
  <si>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</si>
  <si>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</si>
  <si>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</si>
  <si>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</si>
  <si>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</si>
  <si>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</si>
  <si>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</si>
  <si>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</si>
  <si>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</si>
  <si>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</si>
  <si>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</si>
  <si>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</si>
  <si>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</si>
  <si>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Trong ®ã: Chi phÝ l·i vay ph¶i tr¶</t>
  </si>
  <si>
    <t>8. Chi phÝ b¸n hµng</t>
  </si>
  <si>
    <t>9. Chi phÝ qu¶n lý doanh nghiÖp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</si>
  <si>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</si>
  <si>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</si>
  <si>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</si>
  <si>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</si>
  <si>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</si>
  <si>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</si>
  <si>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VI.30</t>
  </si>
  <si>
    <t>16. Chi phÝ thuÕ TNDN ho·n l¹i</t>
  </si>
  <si>
    <t>17. Lîi nhuËn sau thuÕ TNDN</t>
  </si>
  <si>
    <t>18. L·i c¬ b¶n trªn cæ phiÕu</t>
  </si>
  <si>
    <t>19. Thu nhËp trªn mçi cæ phiÕu</t>
  </si>
  <si>
    <t xml:space="preserve">                                                                                                                                   H¶i d­¬ng, ngµy 10 th¸ng 4 n¨m 2007     </t>
  </si>
  <si>
    <t xml:space="preserve">                    KÕ to¸n tr­ëng</t>
  </si>
  <si>
    <t>Tæng gi¸m ®èc c«ng ty</t>
  </si>
  <si>
    <t xml:space="preserve">                            Bïi ThÞ LÖ Thuû</t>
  </si>
  <si>
    <r>
      <t xml:space="preserve">§¬n vÞ b¸o c¸o: </t>
    </r>
    <r>
      <rPr>
        <b/>
        <sz val="10"/>
        <rFont val=".VnArial"/>
        <family val="2"/>
      </rPr>
      <t>C«ng ty CP ChÕ t¹o b¬m H¶i D­¬ng</t>
    </r>
  </si>
  <si>
    <t>MÉu sè B03a-DN</t>
  </si>
  <si>
    <r>
      <t xml:space="preserve">§Þa chØ: </t>
    </r>
    <r>
      <rPr>
        <b/>
        <sz val="10"/>
        <rFont val=".VnArial"/>
        <family val="2"/>
      </rPr>
      <t>Sè 37 ®­êng Hå ChÝ Minh - TP H¶i D­¬ng</t>
    </r>
  </si>
  <si>
    <t>(Ban hµnh theo Q§ sè 15/2006/Q§-BTC</t>
  </si>
  <si>
    <t>ngµy 20/03/2006 cña Bé tr­ëng BTC)</t>
  </si>
  <si>
    <r>
      <t xml:space="preserve">b¸o c¸o L­u chuyÓn tiÒn tÖ  </t>
    </r>
    <r>
      <rPr>
        <b/>
        <sz val="12"/>
        <rFont val=".VnTime"/>
        <family val="2"/>
      </rPr>
      <t xml:space="preserve"> </t>
    </r>
  </si>
  <si>
    <t>(Theo ph­¬ng ph¸p trùc tiÕp)</t>
  </si>
  <si>
    <t>QuÝ I N¨m 2007</t>
  </si>
  <si>
    <t xml:space="preserve">                      §¬n vÞ tÝnh: ®ång VN</t>
  </si>
  <si>
    <t>Quý nµy</t>
  </si>
  <si>
    <t>minh</t>
  </si>
  <si>
    <t>I- L­u chuyÓn tiÒn tõ ho¹t ®éng kinh doanh</t>
  </si>
  <si>
    <t>1 -TiÒn thu tõ b¸n hµng, cung cÊp dÞch vô vµ doanh thu kh¸c</t>
  </si>
  <si>
    <t xml:space="preserve">2- TiÒn chi tr¶ cho ng­êi cung cÊp hµng ho¸ vµ dÞch vô </t>
  </si>
  <si>
    <t>3- TiÒn chi tr¶ cho ng­êi lao ®éng</t>
  </si>
  <si>
    <t>03</t>
  </si>
  <si>
    <t>4. TiÒn chi tr¶ l·i vay</t>
  </si>
  <si>
    <t>04</t>
  </si>
  <si>
    <t>5. TiÒn chi nép thuÕ thu nhËp doanh nghiÖp</t>
  </si>
  <si>
    <t>05</t>
  </si>
  <si>
    <t>6. TiÒn thu kh¸c tõ ho¹t ®éng kinh doanh</t>
  </si>
  <si>
    <t>06</t>
  </si>
  <si>
    <t>7. TiÒn chi kh¸c cho ho¹t ®éng kinh doanh</t>
  </si>
  <si>
    <t>07</t>
  </si>
  <si>
    <t>L­u chuyÓn thuÇn tõ ho¹t ®éng SXKD</t>
  </si>
  <si>
    <t>II - L­u chuyÓn tõ ho¹t ®éng ®Çu t­</t>
  </si>
  <si>
    <t>1. TiÒn chi ®Ó mua s¾m,x©y dùng TSC§ vµ c¸c tµi s¶n dµi h¹n #</t>
  </si>
  <si>
    <t>2. TiÒn thu tõ thanh lý,nh­îng b¸n TSC§ vµ c¸c tµi s¶n dµi h¹n #</t>
  </si>
  <si>
    <t xml:space="preserve">3. TiÒn chi cho vay, mua s¾m c¸c c«ng cô nî cña ®¬n vÞ kh¸c </t>
  </si>
  <si>
    <t>4. TiÒn thu håi cho vay, b¸n l¹i c¸c c«ng cô nî cña ®¬n vÞ kh¸c</t>
  </si>
  <si>
    <t>5. TiÒn chi ®Çu t­ gãp vèn vµo ®¬n vÞ kh¸c</t>
  </si>
  <si>
    <t>6- TiÒn thu håi ®Çu t­ gãp vèn vµo ®¬n vÞ kh¸c</t>
  </si>
  <si>
    <t>7- TiÒn thu l·i vay, cæ tøc vµ lîi nhuËn ®­îc chia</t>
  </si>
  <si>
    <t>L­u chuyÓn thuÇn tõ ho¹t ®éng ®Çu t­</t>
  </si>
  <si>
    <t>III - L­u chuyÓn tiÒn tõ ho¹t ®éng tµi chÝnh</t>
  </si>
  <si>
    <t>1. TiÒn thu tõ ph¸t hµnh cæ phiÕu, nhËn vèn gãp cña chñ së h÷u</t>
  </si>
  <si>
    <t xml:space="preserve">2. TiÒn chi tr¶ vèn gãp cho c¸c chñ së h÷u, mua l¹i cæ phiÕu 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</si>
  <si>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</si>
  <si>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</si>
  <si>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</si>
  <si>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</si>
  <si>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</si>
  <si>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</si>
  <si>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</si>
  <si>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</si>
  <si>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r>
      <t>¶</t>
    </r>
    <r>
      <rPr>
        <sz val="11"/>
        <rFont val=".VnArial"/>
        <family val="2"/>
      </rPr>
      <t>nh h­ëng cña thay ®æi tû gi¸ hèi ®o¸i quy ®æi ngo¹i tÖ</t>
    </r>
  </si>
  <si>
    <t>TiÒn vµ t­¬ng ®­¬ng tiÒn cuèi kú (70=50+60+61)</t>
  </si>
  <si>
    <t>VII.34</t>
  </si>
  <si>
    <t>LËp biÓu ngµy 10 th¸ng 4 n¨m 2007</t>
  </si>
  <si>
    <t>Ng­êi lËp biÓu                                         kÕ to¸n Tr­ëng                                Tæng Gi¸m ®èc</t>
  </si>
  <si>
    <t xml:space="preserve">                   Hoµng ThÞ H­ëng                                          Bïi ThÞ LÖ Thuû </t>
  </si>
  <si>
    <t>\</t>
  </si>
  <si>
    <t>C«ng ty Cæ phÇn ChÐ t¹o b¬m H¶i D­¬ng</t>
  </si>
  <si>
    <t xml:space="preserve">          MÉu sè B09a-DN</t>
  </si>
  <si>
    <t>Sè 37 - §¹i lé Hå ChÝ Minh - TP H¶i D­¬ng</t>
  </si>
  <si>
    <t xml:space="preserve">   ngµy 20/03/2006 cña Bé tr­ëng BTC)</t>
  </si>
  <si>
    <t>ThuyÕt minh b¸o c¸o tµi chÝnh</t>
  </si>
  <si>
    <t>I. §Æc ®iÓm ho¹t ®éng cña doanh nghiÖp</t>
  </si>
  <si>
    <r>
      <t xml:space="preserve">1. H×nh thøc së h÷u vèn: </t>
    </r>
    <r>
      <rPr>
        <i/>
        <sz val="12"/>
        <color indexed="12"/>
        <rFont val=".VnTime"/>
        <family val="2"/>
      </rPr>
      <t>Thuéc së h÷u cæ phÇn 51% vèn Nhµ n­íc, 49% vèn cæ ®«ng lµ CBCNV</t>
    </r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</si>
  <si>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</si>
  <si>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</si>
  <si>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</si>
  <si>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bÞ, phô tïng phôc vô s¶n xu¸t kinh doanh cña c«ng ty; x©y l¾p, sña ch÷a c¸c c«ng tr×nh cÊp tho¸t n­íc</t>
  </si>
  <si>
    <t>c¸c hÖ thèng m¸y b¬m, v¸n vµ c¸c s¶n phÈm kh¸c cña c«ng ty; chÕ t¹o, cung øng vËt t­, thiÕt bÞ vµ</t>
  </si>
  <si>
    <t>l¾p dÆt c¸c c«ng tr×nh ®iÖn h¹ thÕ.</t>
  </si>
  <si>
    <t>4. §Æc ®iÓm ho¹t ®éng kinh doanh cña DN trong kú kÕ to¸n cã ¶nh h­ëng ®Õn b¸o c¸o tµi chÝnh.</t>
  </si>
  <si>
    <t>II. Kú kÕ to¸n, ®¬n vÞ tiÒn tÖ sö dông trong kÕ to¸n.</t>
  </si>
  <si>
    <t>1. Niªn ®é kÕ to¸n b¾t ®Çu tõ 01/01/2007 kÕt thóc 31/12/2007</t>
  </si>
  <si>
    <t>2. §¬n vÞ tiÒn tÖ sö dông trong ghi chÐp kÕ to¸n: §ång ViÖt nam</t>
  </si>
  <si>
    <t>III. ChuÈn mùc vµ chÕ ®é kÕ to¸n ¸p dông.</t>
  </si>
  <si>
    <r>
      <t>1. ChÕ ®é kÕ to¸n ¸p dông:</t>
    </r>
    <r>
      <rPr>
        <i/>
        <sz val="12"/>
        <color indexed="12"/>
        <rFont val=".VnTime"/>
        <family val="2"/>
      </rPr>
      <t xml:space="preserve"> ¸p dông chÕ ®é kÕ to¸n ViÖt nam ban hµnh theo quyÕt ®Þnh sè 15/2006/Q§-BTC</t>
    </r>
  </si>
  <si>
    <t>ngµy 20/03/2006, LuËt kÕ to¸n 2003, c¸c chuÈn mùc kÕ to¸n ViÖt Nam do Bé tµi chÝnh ban hµnh, c¸c v¨n b¶n</t>
  </si>
  <si>
    <t>h­íng dÉn thùc hiÖn kÌm theo.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</si>
  <si>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</si>
  <si>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</si>
  <si>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</si>
  <si>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</si>
  <si>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</si>
  <si>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r>
      <t>+ Nguyªn t¾c x¸c ®Þnh kho¶n tiÒn t­¬ng ®­¬ng.</t>
    </r>
    <r>
      <rPr>
        <i/>
        <sz val="12"/>
        <color indexed="12"/>
        <rFont val=".VnTime"/>
        <family val="2"/>
      </rPr>
      <t xml:space="preserve"> Nguyªn t¾c gi¸ thùc tÕ, ®Ých danh</t>
    </r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</si>
  <si>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</si>
  <si>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</si>
  <si>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</si>
  <si>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 xml:space="preserve">Chªnh lÖch tû gi¸ thùc tÕ ph¸t sinh ®­îc kÕt chuyÓn vµo doanh thu hoÆc chi phÝ tµi chinh tµi chÝnh trong </t>
  </si>
  <si>
    <t>n¨m tµi chÝnh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</si>
  <si>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</si>
  <si>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</si>
  <si>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t xml:space="preserve">bao gåm chi phÝ mua ®èi víi hµng mua ngoµi, chi phÝ s¶n xuÊt ®èi víi hµng tù chÕ vµ c¸c chi phÝ liªn quan </t>
  </si>
  <si>
    <t>trùc tiÕp ph¸t sinh ®Ó cã ®­îc hµng tån kho ë ®Þa ®iÓm vµ tr¹ng th¸i hiÖn t¹i</t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</si>
  <si>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</si>
  <si>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®èi víi thµnh phÈm</t>
    </r>
  </si>
  <si>
    <t xml:space="preserve">                                                                     NhËp tr­íc xuÊt tr­íc ®èi víi nguyªn vËt liÖu</t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</si>
  <si>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</si>
  <si>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</si>
  <si>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</si>
  <si>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</si>
  <si>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</si>
  <si>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</si>
  <si>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</si>
  <si>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</si>
  <si>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Tu©n thñ quyÕt ®Þnh 206/2003/Q§-BTC ngµy 12/12/2003 cña Bé tµi chÝnh, sö dông ph­¬ng ph¸p khÊu  </t>
  </si>
  <si>
    <t>hao theo ®­êng th¼ng víi thêi gian sö dông ­íc tÝnh.</t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</si>
  <si>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</si>
  <si>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</si>
  <si>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</si>
  <si>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</si>
  <si>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</si>
  <si>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</si>
  <si>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</si>
  <si>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3. Nguyªn t¾c ghi nhËn c¸c kho¶n ph¶i thu th­¬ng m¹i vµ ph¶i thu kh¸c</t>
  </si>
  <si>
    <r>
      <t xml:space="preserve">3.1.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</si>
  <si>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</si>
  <si>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</si>
  <si>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</si>
  <si>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* Cã thêi h¹n thu håi hoÆc thanh to¸n trªn 01 n¨m (hoÆc h¬n 01 chu kú s¶n xuÊt kinh doanh) ®­îc</t>
  </si>
  <si>
    <t xml:space="preserve"> ph©n lo¹i lµ tµi s¶n dµi h¹n.</t>
  </si>
  <si>
    <t>3.2. LËp dù phßng ph¶i thu:</t>
  </si>
  <si>
    <t xml:space="preserve">Dù phßng ph¶i thu khã ®ßi thÓ hiÖn phÇn gi¸ trÞ dù kiÕn bÞ tæn thÊt cña c¸c kho¶n nî ph¶i thu cã </t>
  </si>
  <si>
    <t>kh¶ n¨ng kh«ng thu håi ®­îc t¹i c¸c thêi ®iÓm lËp B¸o c¸o tµi chÝnh.</t>
  </si>
  <si>
    <t>4. Nguyªn t¾c ghi nhËn vµ khÊu hao bÊt ®éng s¶n ®Çu t­.</t>
  </si>
  <si>
    <t>5. Nguyªn t¾c ghi nhËn c¸c kho¶n ®Çu t­ tµi chÝnh.</t>
  </si>
  <si>
    <t>5.1. Nguyªn t¾c ghi nhËn c¸c kho¶n ®Çu t­ vµo c«ng ty con, c«ng ty liªn kÕt.</t>
  </si>
  <si>
    <t xml:space="preserve">Kho¶n ®Çu t­ vµo c«ng ty con, c«ng ty liªn kÕt ®­îc kÕ to¸n theo Ph­¬ng ph¸p gÝ gèc. Lîi nhuËn </t>
  </si>
  <si>
    <t xml:space="preserve">thuÇn ®­îc chia tõ c«ng ty con, c«ng ty liªn kÕt ph¸t sinh sau ngµy ®Çu t­ ®­îc ghi nhËn vµo B¸o </t>
  </si>
  <si>
    <t xml:space="preserve">c¸o kÕt qu¶ ho¹t ®éng s¶n xuÊt kinh doanh. C¸c kho¶n thu kh¸c (ngoµi lîi nhuËn thuÇn) ®­îc coi </t>
  </si>
  <si>
    <t>lµ phÇn thu håi c¸c kho¶n ®Çu t­ vµ ®­îc ghi nhËn lµ kho¶n gi¶m trõ gi¸ gèc ®Çu t­.</t>
  </si>
  <si>
    <t>5.2. Nguyªn t¾c ghi nhËn c¸c kho¶n ®Çu t­ chøng kho¸n ng¾n h¹n, dµi h¹n.</t>
  </si>
  <si>
    <t>C¸c kho¶n ®Çu t­ chøng kho¸n t¹i thêi ®iÓm b¸o c¸o.</t>
  </si>
  <si>
    <t xml:space="preserve">+ Cã thêi h¹n thu håi hoÆc ®¸o h¹n kh«ng qu¸ 3 th¸ng kÓ tõ ngµy mua kho¶n ®Çu t­ ®ã ®­îc coi lµ </t>
  </si>
  <si>
    <t>"t­¬ng ®­¬ng tiÒn"</t>
  </si>
  <si>
    <t xml:space="preserve">+ Cã thêi gian thu håi vèn d­íi 01 n¨m hoÆc trong 1 chu kú s¶n xuÊt kinh doanh ®ùoc ph©n lo¹i lµ </t>
  </si>
  <si>
    <t>tµi s¶n ng¾n h¹n.</t>
  </si>
  <si>
    <t>+ Cã thêi gian thu håi vèn trªn 01 n¨m hoÆc h¬n 1 chu kú s¶n xuÊt ®­îc ph©n lo¹i lµ tµi s¶n dµi h¹n.</t>
  </si>
  <si>
    <t>5.3. Nguyªn t¾c ghi nhËn c¸c kho¶n ®Çu t­  ng¾n h¹n, dµi h¹n kh¸c.</t>
  </si>
  <si>
    <t>C¸c kho¶n ®Çu t­ kh¸c t¹i thêi ®iÓm b¸o c¸o.</t>
  </si>
  <si>
    <t>+ Cã thêi gian thu håi vèn d­íi 01 n¨m hoÆc trong 1 chu kú s¶n xuÊt kinh doanh ®ùoc ph©n lo¹i lµ</t>
  </si>
  <si>
    <t>5.4. Ph­¬ng ph¸p lËp dù phßng gi¶m gi¸ ®Çu t­ chøng kho¸n ng¾n h¹n, dµi h¹n.</t>
  </si>
  <si>
    <t xml:space="preserve">Dù phßng gi¶m gi¸ ®Çu t­ ®­îc lËp vµo thêi ®iÓm cuèi n¨m, lµ sè chªnh lÑch gi÷a gi¸ gèc cña c¸c </t>
  </si>
  <si>
    <t>kho¶n  ®Çu t­ ®­îc h¹ch to¸n trªn trªn sæ s¸ch lín h¬n gi¸ trÞ thÞ tr­êng cña chóng t¹i thêi ®iÓm lËp</t>
  </si>
  <si>
    <t>dù phßng.</t>
  </si>
  <si>
    <t>6. Nguyªn t¾c vèn ho¸ c¸c kho¶n chi phÝ ®i vay vµ c¸c kho¶n chi phÝ kh¸c.</t>
  </si>
  <si>
    <t>6.1. Nguyªn t¾c vèn ho¸ c¸c kho¶n chi phÝ ®i vay.</t>
  </si>
  <si>
    <t xml:space="preserve">Chi phÝ ®i vay liªn quan trôc tiÕp ®Õn viÖc ®Çu t­ x©y dùng hoÆc ®Çu t­ tµi s¶n cè ®Þnh ®­îc tÝnh </t>
  </si>
  <si>
    <t xml:space="preserve">th¼ng vµo gi¸ trÞ c«ng tr×nh, tµi s¶n, bao gåm c¸c kho¶n l·I tiÒn vay, c¸c kho¶n chiÕt khÊu hoÆc phô </t>
  </si>
  <si>
    <t>tréi khi ph¸t hµnh tr¸i phiÕu, c¸c kho¶n chi phÝ ph¸t sinh liªn quan tíi qu¸ tr×nh lµm thñ tôc vay.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</si>
  <si>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</si>
  <si>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</si>
  <si>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</si>
  <si>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</si>
  <si>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</si>
  <si>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>6.2. Tû lÖ vèn ho¸ chi phÝ ®i vay ®­îc sö dông ®Ó x¸c ®Þnh  chi phÝ ®i vay ®­îc vèn ho¸ trong kú</t>
  </si>
  <si>
    <t xml:space="preserve">Trong kú, chi phÝ ®i vay ®Ó phôc vô s¶n xuÊt kinh doanh ®­îc h¹ch to¸n vµo kÕt qu¶n s¶n xuÊt kinh </t>
  </si>
  <si>
    <t>doanh cña kú s¶n xuÊt Êy.</t>
  </si>
  <si>
    <t>7. Nguyªn t¾c ghi nhËn vµ vèn ho¸ c¸c kho¶n chi phÝ kh¸c:</t>
  </si>
  <si>
    <t>7.1. Chi phÝ tr¶ tr­íc</t>
  </si>
  <si>
    <t xml:space="preserve">Chi phÝ tr¶ tr­íc ph©n bæ cho ho¹t ®éng ®Çu t­ x©y dùng c¬ b¶n, c¶i t¹o n©ng cÊp TSC§ trong kú </t>
  </si>
  <si>
    <t>®­îc vèn ho¸ vµo tµi s¶n cè ®Þnh ®ang ®­îc ®Çu t­, n©ng c¸p, c¶i t¹o ®ã.</t>
  </si>
  <si>
    <t>7.2. Chi phÝ kh¸c</t>
  </si>
  <si>
    <t xml:space="preserve">C¸c chi phÝ kh¸c phôc vô cho ho¹t ®éng ®Çu t­ x©y dùng c¬ b¶n, c¶i t¹o n©ng cÊp TSC§ trong kú </t>
  </si>
  <si>
    <t>7.3. Ph­¬ng ph¸p ph©n bæ chi phÝ tr¶ tr­íc:</t>
  </si>
  <si>
    <t xml:space="preserve">C¸c lo¹i chi phÝ tr¶ truíc nÕu chØ liªn quan ®Õn n¨m tµi chÝnh hiÖn t¹i ®­îc ghi nhËn vµo chi phÝ s¶n </t>
  </si>
  <si>
    <t>xuÊt kinh doanh trong n¨m tµi chÝnh.</t>
  </si>
  <si>
    <t xml:space="preserve">ViÖc tÝnh vµ ph©n bæ chi phÝ tr¶ tr­íc dµi h¹n vµo chi phÝ s¶n xuÊt kinh doanh tõng kú h¹ch to¸n </t>
  </si>
  <si>
    <t xml:space="preserve">®­îc c¨n cø vµo tÝnh chÊt, miøc ®é tõng lo¹i chi phÝ ®Ó chän ph­¬ng ph¸p vµ tiªu thøc ph©n bæ </t>
  </si>
  <si>
    <t>hîp lý.</t>
  </si>
  <si>
    <t>8. Nguyªn t¾c ghi nhËn chi phÝ tr¶ tr­íc</t>
  </si>
  <si>
    <t xml:space="preserve">- C¸c chi phÝ tr¶ tr­íc liªn quan ®Õn chi phÝ s¶n xuÊt kinh doanh n¨m tµi chÝnh hiÖn t¹i ®­îc ghi </t>
  </si>
  <si>
    <t>nhËn lµ chi phÝ tr¶ tr­íc ng¾n h¹n</t>
  </si>
  <si>
    <t xml:space="preserve">- C¸c chi phÝ sau ®©y ®· ph¸t trong n¨m tµi chÝnh nh­ng ®­îc h¹ch to¸n vµo chi phÝ tr¶ tr­íc dµi </t>
  </si>
  <si>
    <t>h¹n ph©n bæ dÇn vµo kÕt qu¶ ho¹t ®éng kinh doanh:</t>
  </si>
  <si>
    <t xml:space="preserve">          C«ng cô dông cô xuÊt dïng cã gi¸ trÞ lín.</t>
  </si>
  <si>
    <t xml:space="preserve">         Chi phÝ söa ch÷a lín tµi s¶n cè ®Þnh ph¸t sinh 1 lÇn qu¸ lín.</t>
  </si>
  <si>
    <t>9. Nguyªn t¾c vµ ph­¬ng ph¸p ghi nhËn c¸c kho¶n dù phßng ph¶i tr¶.</t>
  </si>
  <si>
    <t>9.1. Nguyªn t¾c ghi nhËn</t>
  </si>
  <si>
    <t>C¸c kho¶n dù phßng ph¶i tr¶ ®­îc ghi nhËn theo nguyªn t¾c: Doanh nghiÖp cã nghÜa vô nî hiÖn t¹i</t>
  </si>
  <si>
    <t xml:space="preserve">trªn c¬ së Hîp ®ång, c¸c cam kÕt rµng buéc. </t>
  </si>
  <si>
    <t xml:space="preserve">Sù gi¶m sót vÒ lîi Ých kinh tÕ cã thÓ x¶y ra dÉn ®Õn viÖc yªu cÇu ph¶i thanh to¸n nghÜa vô nî, tõ ®ã </t>
  </si>
  <si>
    <t>mét ­íc tÝnh ®¸ng tin cËy cho c¸c nghÜa vô nî ®­îc ®­a ra ®¶m b¶o.</t>
  </si>
  <si>
    <t>9.2. Ph­¬ng ph¸p ghi nhËn</t>
  </si>
  <si>
    <t>Gi¸ trÞ ®­îc ghi nhËn cña mét kho¶n dù phßng ph¶i tr¶ lµ gi¸ trÞ ­íc tÝnh hîp lý nhÊt vÒ kho¶n tiÒn</t>
  </si>
  <si>
    <t>sÏ ph¶i chi tr¶ ®Ó thanh to¸n nghÜa vô nî hiÖn t¹i t¹i ngµy kÕt thóc kú kÕ to¸n.</t>
  </si>
  <si>
    <t>10. Nguyªn t¾c ghi nhËn vèn chñ së h÷u:</t>
  </si>
  <si>
    <t>Vèn chñ së h÷u ®­îc ghi nhËn trªn nguyªn t¾c mÖnh gi¸ vèn ®Çu t­ cæ phÇn vµ thÆng d­ cæ phÇn</t>
  </si>
  <si>
    <t>11. Nguyªn t¾c vµ ph­¬ng ph¸p ghi nhËn doanh thu:</t>
  </si>
  <si>
    <t>11.1. Doanh thu b¸n hµng vµ cung cÊp dÞch vô ®­îc ghi nhËn khi ®ång thêi tho¶ m·n c¸c ®iÒu kiÖn sau:</t>
  </si>
  <si>
    <t xml:space="preserve">+ PhÇn lín rñi ro vµ lîi Ých g¾n liÒn víi quyÒn së h÷u s¶n phÈm hoÆc hµng ho¸ vµ c¸c dÞch vô cung </t>
  </si>
  <si>
    <t>cÊp ®· ®­îc chuyÓn giao cho ng­êi mua.</t>
  </si>
  <si>
    <t>+ C«ng ty kh«ng cßn n¾m gi÷ quyÒn qu¶n lý hµng ho¸ nh­ ng­êi së h÷u hµng ho¸ hoÆc quyÒn kiÓm</t>
  </si>
  <si>
    <t>so¸t, còng nh­ viÖc hoµn tÊt bµn giao c¸c dÞch vô cung cÊp.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</si>
  <si>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</si>
  <si>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</si>
  <si>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</si>
  <si>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11.2. Doanh thu ho¹t ®éng tµi chÝnh</t>
  </si>
  <si>
    <t>Doanh thu ph¸t sinh tõ tiÒn l·I, tiÒn b¶n quyÒn, cæ tøc, lîi nhuËn ®­îc chia vµ c¸c kho¶n doanh thu</t>
  </si>
  <si>
    <t>ho¹t ®éng tµi chÝnh kh¸c ®wcoj ghi nhËn ®ång thêi tho¶ m·n 2 ®iÒu kiÖn sau:</t>
  </si>
  <si>
    <t>+ Cã kh¶ n¨ng thu ®­îc lîi Ých tõ giao dÞch ®ã.</t>
  </si>
  <si>
    <t>Cæ tøc, lîi nhuËn ®­îc ghi nhËn khi c«ng ty ®­îc quyÒn nhËn cæ tøc hoÆc lîi nhuËn tõ viÖc gãp vèn</t>
  </si>
  <si>
    <t>12. Nguyªn t¾c vµ ph­¬ng ph¸p ghi nhËn chi phÝ tµi chÝnh</t>
  </si>
  <si>
    <t xml:space="preserve">13. Nguyªn t¾c vµ ph­¬ng ph¸p ghi nhËn chi phÝ thuÕ thu nhËp doanh nghiÖp hiÖn hµnh, chi phÝ </t>
  </si>
  <si>
    <t>thuÕ thu nhËp ho·n l¹i.</t>
  </si>
  <si>
    <t>14. C¸c nghiÖp vô dù phßng rñi ro hèi ®o¸i.</t>
  </si>
  <si>
    <t>15. C¸c nguyªn t¾c vµ ph­¬ng ph¸p kÕ to¸n kh¸c.</t>
  </si>
  <si>
    <t>VI- Th«ng tin bæ sung cho c¸c kho¶n môc tr×nh bµy trong B¶ng c©n ®èi kÕ to¸n.</t>
  </si>
  <si>
    <t xml:space="preserve">1- TiÒn                  </t>
  </si>
  <si>
    <t>Cuèi kú</t>
  </si>
  <si>
    <t>+ TiÒn mÆt</t>
  </si>
  <si>
    <t>+ TiÒn göi ng©n hµng</t>
  </si>
  <si>
    <t>+ TiÒn ®ang chuyÓn</t>
  </si>
  <si>
    <t>Céng</t>
  </si>
  <si>
    <t>2. C¸c kho¶n ®Çu t­ tµi chÝnh ng¾n h¹n</t>
  </si>
  <si>
    <t>- Chøng kho¸n ®Çu t­ ng¾n h¹n</t>
  </si>
  <si>
    <t>- §Çu t­ ng¾n h¹n kh¸c</t>
  </si>
  <si>
    <t>- Dù phßng gi¶m gi¸ ®Çu t­ ng¾n h¹n</t>
  </si>
  <si>
    <t>3- C¸c kho¶n ph¶i thu ng¾n h¹n kh¸c</t>
  </si>
  <si>
    <t>+ Ph¶i thu vÒ cæ phÇn ho¸</t>
  </si>
  <si>
    <t>+ Ph¶i thu vÒ cæ tøc vµ lîi nhuËn ®­îc chia</t>
  </si>
  <si>
    <t>+ Ph¶i thu cña ng­êi lao ®éng</t>
  </si>
  <si>
    <t>+ Ph¶i thu kh¸c</t>
  </si>
  <si>
    <t>4- Hµng tån kho</t>
  </si>
  <si>
    <t>+ Hµng mua ®ang ®i trªn ®­êng</t>
  </si>
  <si>
    <t>+ Nguyªn liÖu, vËt liÖu</t>
  </si>
  <si>
    <t>+ C«ng cô, dông cô</t>
  </si>
  <si>
    <t>+ Chi phÝ s¶n xuÊt,kinh doanh dë dang</t>
  </si>
  <si>
    <t>+ Thµnh phÈm</t>
  </si>
  <si>
    <t>+ Hµng ho¸</t>
  </si>
  <si>
    <t>+ Hµng göi ®i b¸n</t>
  </si>
  <si>
    <t>+ Hµng ho¸ kho b¶o thuÕ</t>
  </si>
  <si>
    <t>+ Hµng ho¸ bÊt ®éng s¶n</t>
  </si>
  <si>
    <t xml:space="preserve">Céng gi¸ gèc hµng tån kho </t>
  </si>
  <si>
    <t>* Gi¸ trÞ ghi sæ cña hµng tån kho dïng ®Ó thÕ chÊp, cÇm cè ®¶m b¶o cho c¸c kho¶n nî ph¶i tr¶:</t>
  </si>
  <si>
    <t xml:space="preserve">* Gi¸ trÞ hoµn nhËp dù phßng gi¶m gi¸ hµng tån kho trong n¨m:                                            </t>
  </si>
  <si>
    <t>* C¸c tr­êng hîp hoÆc sù kiÖn dÉn ®Õn ph¶i trÝch thªm hoÆc hoµn nhËp dù phßng gi¶m gi¸ hµng tån kho:</t>
  </si>
  <si>
    <t>5- ThuÕ vµ c¸c kho¶n ph¶i thu cña Nhµ n­íc</t>
  </si>
  <si>
    <t xml:space="preserve"> ThuÕ thu nhËp doanh nghiÖp</t>
  </si>
  <si>
    <t>TiÒn nhµ thuéc së h÷u cña NN</t>
  </si>
  <si>
    <t>6. Ph¶i thu dµi h¹n néi bé</t>
  </si>
  <si>
    <t>+ Cho vay dµi h¹n néi bé</t>
  </si>
  <si>
    <t>+ Ph¶i thu dµi h¹n kh¸c</t>
  </si>
  <si>
    <t>7- C¸c kho¶n ph¶i thu dµi h¹n kh¸c</t>
  </si>
  <si>
    <t>+ Ký quü, ký c­îc dµi h¹n</t>
  </si>
  <si>
    <t>+ C¸c kho¶n tiÒn nhËn uû th¸c</t>
  </si>
  <si>
    <t>+ Cho vay kh«ng cã l·i</t>
  </si>
  <si>
    <t>8- T¨ng, gi¶m tµi s¶n cè ®Þnh h÷u h×nh</t>
  </si>
  <si>
    <t>M¸y mãc</t>
  </si>
  <si>
    <t>Ph­¬ng tiÖn</t>
  </si>
  <si>
    <t>ThiÕt bÞ</t>
  </si>
  <si>
    <t>TSC§</t>
  </si>
  <si>
    <t xml:space="preserve">Tæng </t>
  </si>
  <si>
    <t>Nhµ cöa</t>
  </si>
  <si>
    <t xml:space="preserve">vËn t¶i </t>
  </si>
  <si>
    <t>dông cô</t>
  </si>
  <si>
    <t>kh¸c</t>
  </si>
  <si>
    <t>céng</t>
  </si>
  <si>
    <t>Ghi chó</t>
  </si>
  <si>
    <t>truyÒn dÉn</t>
  </si>
  <si>
    <t>qu¶n lý</t>
  </si>
  <si>
    <t>Nguyªn gi¸ TSC§ h÷u h×nh</t>
  </si>
  <si>
    <t>+ Mua trong kú</t>
  </si>
  <si>
    <t>+ §Çu t­ XDCB hoµn thµnh</t>
  </si>
  <si>
    <t>+ T¨ng kh¸c</t>
  </si>
  <si>
    <t>+ ChuyÓn sang B§S ®Çu t­</t>
  </si>
  <si>
    <t>+ Thanh lý, nh­îng b¸n</t>
  </si>
  <si>
    <t>+ Gi¶m kh¸c</t>
  </si>
  <si>
    <t>Gi¸ trÞ hao mßn luü kÕ</t>
  </si>
  <si>
    <t>KhÊu hao trong kú</t>
  </si>
  <si>
    <t>T¨ng kh¸c</t>
  </si>
  <si>
    <t>ChuyÓn sang B§S ®Çu t­</t>
  </si>
  <si>
    <t>Thanh lý, nh­îng b¸n</t>
  </si>
  <si>
    <t>Gi¶m kh¸c</t>
  </si>
  <si>
    <t>Gi¸ trÞ cßn l¹i cña TSC§ HH</t>
  </si>
  <si>
    <t>T¹i ngµy ®Çu kú</t>
  </si>
  <si>
    <t>T¹i ngµy cuèi kú</t>
  </si>
  <si>
    <t>*  Gi¸ trÞ cßn l¹i cuèi n¨m cña TSC§ h÷u h×nh ®· dïng thÕ chÊp, cÇm cè c¸c kho¶n vay:</t>
  </si>
  <si>
    <t>* Nguyªn gi¸ TSC§ cuèi n¨m ®· khÊu hao hÕt nh­ng vÉn cßn sö dông:</t>
  </si>
  <si>
    <t xml:space="preserve">* Nguyªn gi¸ TSC§ cuèi n¨m chê thanh lý: </t>
  </si>
  <si>
    <t>* C¸c cam kÕt vÒ viÖc mua b¸n TSC§ h÷u h×nh cã gi¸ trÞ lín trong t­¬ng lai</t>
  </si>
  <si>
    <t>* C¸c thay ®æi kh¸c vÒ TSC§ h÷u h×nh</t>
  </si>
  <si>
    <t>9- T¨ng, gi¶m TSC§ thuª tµi chÝnh:</t>
  </si>
  <si>
    <t>Kho¶n môc</t>
  </si>
  <si>
    <t>Nguyªn gi¸ TSC§ thuª tµi chÝnh</t>
  </si>
  <si>
    <t>Sè d­ ®Çu n¨m</t>
  </si>
  <si>
    <t>+ Thuª tµi chÝnh trong n¨m</t>
  </si>
  <si>
    <t>+ Mua l¹i TSC§ thuª tµi chÝnh</t>
  </si>
  <si>
    <t>+ Tr¶ l¹i TSC§ thuª tµi chÝnh</t>
  </si>
  <si>
    <t>Sè d­ cuèi n¨m</t>
  </si>
  <si>
    <t>+ KhÊu hao trong n¨m</t>
  </si>
  <si>
    <t>Gi¸ trÞ cßn l¹i cña TSC§ thuª tµi chÝnh</t>
  </si>
  <si>
    <t>+ T¹i ngµy ®Çu n¨m</t>
  </si>
  <si>
    <t>+ T¹i ngµy cuèi n¨m</t>
  </si>
  <si>
    <t>* TiÒn thuª ph¸t sinh thªm ®­îc ghi nhËn lµ chi phÝ trong n¨m:</t>
  </si>
  <si>
    <t xml:space="preserve">* C¨n cø ®Ó x¸c ®Þnh tiÒn thuª ph¸t sinh thªm </t>
  </si>
  <si>
    <t>* §iÒu kho¶n gia h¹n thuª hoÆc quyÒn ®­îc mua tµi s¶n.</t>
  </si>
  <si>
    <t>10- T¨ng, gi¶m tµi s¶n cè ®Þnh v« h×nh:</t>
  </si>
  <si>
    <t>QuyÒn</t>
  </si>
  <si>
    <t>B¶n quyÒn,</t>
  </si>
  <si>
    <t>Nh·n</t>
  </si>
  <si>
    <t xml:space="preserve">PhÇn mÒm </t>
  </si>
  <si>
    <t>sö dông</t>
  </si>
  <si>
    <t>b»ng</t>
  </si>
  <si>
    <t>hiÖu</t>
  </si>
  <si>
    <t>m¸y</t>
  </si>
  <si>
    <t>v« h×nh</t>
  </si>
  <si>
    <t>®Êt</t>
  </si>
  <si>
    <t>s¸ng chÕ</t>
  </si>
  <si>
    <t>hµng ho¸</t>
  </si>
  <si>
    <t>vi tÝnh</t>
  </si>
  <si>
    <t>Nguyªn gi¸ TSC§ v« h×nh</t>
  </si>
  <si>
    <t>+ Mua trong n¨m</t>
  </si>
  <si>
    <t>+ T¹o ra tõ néi bé doanh nghiÖp</t>
  </si>
  <si>
    <t>+ T¨ng do hîp nhÊt kinh doanh</t>
  </si>
  <si>
    <t>Gi¸ trÞ cßn l¹i cña TSC§ VH</t>
  </si>
  <si>
    <t>* ThuyÕt minh sè liÖu vµ gi¶i tr×nh kh¸c theo yªu cÇu cña chuÈn mùc kÕ to¸n sè 04 "TSC§ v« h×nh"</t>
  </si>
  <si>
    <t>11- Chi phÝ x©y dùng c¬ b¶n dë dang</t>
  </si>
  <si>
    <t>Chi phÝ x©y dùng c¬ b¶n dë dang</t>
  </si>
  <si>
    <t>C«ng tr×nh t­êng rµo vµ cæng</t>
  </si>
  <si>
    <t>T­êng ch¾n c¸t</t>
  </si>
  <si>
    <t>Chi phÝ ®Òn bï gi¶i phãng mÆt b»ng</t>
  </si>
  <si>
    <t>PhÝ thÈm ®Þnh quy ho¹ch</t>
  </si>
  <si>
    <t>Chi phÝ lËp dù ¸n vµ thÈm ®Þnh dù ¸n</t>
  </si>
  <si>
    <t>Chi phÝ dß ph¸ bom m×n</t>
  </si>
  <si>
    <t>C¸c chi phÝ qu¶n lý kh¸c</t>
  </si>
  <si>
    <t>Kh¶o s¸t vµ lËp b¶n ®å ®Þa chÝnh</t>
  </si>
  <si>
    <t>L¾p pal¨ng cÈu</t>
  </si>
  <si>
    <t>HÖ thèng tho¸t n­íc</t>
  </si>
  <si>
    <t>Tr¹m biÕn ¸p</t>
  </si>
  <si>
    <t>ThiÕt bÞ cÇu trôc</t>
  </si>
  <si>
    <t>Nhµ x­ëng §óc FURAN</t>
  </si>
  <si>
    <t>L·i vay trong thêi gian x©y dùng nhµ x­ëng</t>
  </si>
  <si>
    <t>§­êng cÊp phèi vµo x­ëng §óc</t>
  </si>
  <si>
    <t>12- T¨ng, gi¶m bÊt ®éng s¶n ®Çu t­:</t>
  </si>
  <si>
    <t xml:space="preserve">Sè </t>
  </si>
  <si>
    <t xml:space="preserve">T¨ng </t>
  </si>
  <si>
    <t xml:space="preserve">Gi¶m </t>
  </si>
  <si>
    <t>®Çu n¨m</t>
  </si>
  <si>
    <t>trong n¨m</t>
  </si>
  <si>
    <t>cuèi n¨m</t>
  </si>
  <si>
    <t>Nguyªn gi¸ B§S ®Çu t­</t>
  </si>
  <si>
    <t>QuyÒn sö dông ®Êt</t>
  </si>
  <si>
    <t>Nhµ</t>
  </si>
  <si>
    <t>Nhµ vµ quyÒn sö dông ®Êt</t>
  </si>
  <si>
    <t>……………..</t>
  </si>
  <si>
    <t>Gi¸ trÞ cßn l¹i cña B§S ®Çu t­</t>
  </si>
  <si>
    <t>……………….</t>
  </si>
  <si>
    <t>ThuyÕt minh sè liÖu vµ gi¶i tr×nh kh¸c theo yªu cÇu cña chuÈn mùc kÕ to¸n sè 05 "BÊt ®éng s¶n ®Çu t­"</t>
  </si>
  <si>
    <t>13- §Çu t­ dµi h¹n kh¸c</t>
  </si>
  <si>
    <t>- §Çu t­ cæ phiÕu</t>
  </si>
  <si>
    <t>- §Çu t­ tr¸i phiÕu</t>
  </si>
  <si>
    <t>- §Çu t­ tÝn phiÕu, kú phiÕu</t>
  </si>
  <si>
    <t>- Cho vay dµi h¹n</t>
  </si>
  <si>
    <t>- §Çu t­ dµi h¹n kh¸c</t>
  </si>
  <si>
    <t>14. Chi phÝ tr¶ tr­íc dµi h¹n</t>
  </si>
  <si>
    <t>+ Chi phÝ tr¶ tr­íc vÒ thuª ho¹t ®éng TSC§</t>
  </si>
  <si>
    <t>+ Chi phÝ thµnh lËp doanh nghiÖp</t>
  </si>
  <si>
    <t>+ Chi phÝ nghiªn cøu cã gi¸ trÞ lín</t>
  </si>
  <si>
    <t>+ CP cho giai ®o¹n triÓn khai kh«ng ®ñ tiªu chuÈn</t>
  </si>
  <si>
    <t>ghi nhËn lµ TSC§ v« h×nh</t>
  </si>
  <si>
    <t>15. Vay vµ nî ng¾n h¹n</t>
  </si>
  <si>
    <t>- Vay ng¾n h¹n</t>
  </si>
  <si>
    <t>- Nî dµi h¹n ®Õn h¹n tr¶</t>
  </si>
  <si>
    <t>16. ThuÕ vµ c¸c kho¶n ph¶i nép Nhµ n­íc</t>
  </si>
  <si>
    <t>- ThuÕ gi¸ trÞ gia t¨ng</t>
  </si>
  <si>
    <t xml:space="preserve"> - ThuÕ tiªu thô ®Æc biÖt</t>
  </si>
  <si>
    <t>- ThuÕ xuÊt, nhËp khÈu</t>
  </si>
  <si>
    <t>- ThuÕ thu nhËp doanh nghiÖp</t>
  </si>
  <si>
    <t>- ThuÕ thu nhËp c¸ nh©n</t>
  </si>
  <si>
    <t>- ThuÕ tµi nguyªn</t>
  </si>
  <si>
    <t>- ThuÕ nhµ ®Êt vµ tiÒn thuª ®Êt</t>
  </si>
  <si>
    <t>- C¸c lo¹i thuÕ kh¸c</t>
  </si>
  <si>
    <t>- C¸c kho¶n phÝ, lÖ phÝ vµ c¸c kho¶n ph¶i nép kh¸c</t>
  </si>
  <si>
    <t>17. Chi phÝ ph¶i tr¶</t>
  </si>
  <si>
    <t>+ TrÝch tr­íc CP tiÒn l­¬ng trong thêi gian nghØ phÐp</t>
  </si>
  <si>
    <t>+ Ph¶i tr¶ kh¸c</t>
  </si>
  <si>
    <t>+ Chi phÝ trong thêi gian ngõng kinh doanh</t>
  </si>
  <si>
    <t>18. C¸c kho¶n ph¶i tr¶, ph¶i nép ng¾n h¹n kh¸c</t>
  </si>
  <si>
    <t>+ TiÒn c­îc thuª gian hµng</t>
  </si>
  <si>
    <t>+ Kinh phÝ C«ng ®oµn</t>
  </si>
  <si>
    <t>+ B¶o hiÓm x· héi</t>
  </si>
  <si>
    <t>+ B¶o hiÓm y tÕ</t>
  </si>
  <si>
    <t>+ L·i vay nhµ ®óc Furan t¹m tÝnh tõ 14/12®Õn 31/12/06</t>
  </si>
  <si>
    <t>+ Cæ tøc ph¶i tr¶ cho niªn ®é tµi chÝnh 2006</t>
  </si>
  <si>
    <t>+ TiÒn nhµ C¸n bé c«ng nh©n viªn</t>
  </si>
  <si>
    <t>+ C¸c kho¶n ph¶i tr¶, ph¶i nép kh¸c</t>
  </si>
  <si>
    <t>19. Ph¶i tr¶ dµi h¹n néi bé</t>
  </si>
  <si>
    <t>Ph¶i tr¶ dµi h¹n néi bé vÒ cÊp vèn</t>
  </si>
  <si>
    <t>Vay dµi h¹n néi bé</t>
  </si>
  <si>
    <t>Ph¶i tr¶ dµi h¹n néi bé kh¸c</t>
  </si>
  <si>
    <t>20. Vay vµ nî dµi h¹n</t>
  </si>
  <si>
    <t>a- Vay dµi h¹n</t>
  </si>
  <si>
    <t>+ Vay Ng©n hµng</t>
  </si>
  <si>
    <t>+ Vay ®èi t­îng kh¸c</t>
  </si>
  <si>
    <t>b- Nî dµi h¹n</t>
  </si>
  <si>
    <t>+ Thuª tµi chÝnh</t>
  </si>
  <si>
    <t>+ Ph¶i tr¶ vÒ quü Cæ phÇn ho¸ DN Tæng c«ng ty</t>
  </si>
  <si>
    <t>+ Quü dù phßng trî cÊp mËt viÖc lµm</t>
  </si>
  <si>
    <t>*  C¸c kho¶n nî thuª tµi chÝnh</t>
  </si>
  <si>
    <t xml:space="preserve">Tæng kho¶n </t>
  </si>
  <si>
    <t xml:space="preserve">Tr¶ tiÒn </t>
  </si>
  <si>
    <t xml:space="preserve">Tr¶ nî </t>
  </si>
  <si>
    <t>thanh to¸n tiÒn</t>
  </si>
  <si>
    <t>l·i thuª</t>
  </si>
  <si>
    <t>gèc</t>
  </si>
  <si>
    <t>thuª tµi chÝnh</t>
  </si>
  <si>
    <t>D­íi 1 n¨m</t>
  </si>
  <si>
    <t>Tõ 1-5 n¨m</t>
  </si>
  <si>
    <t>Trªn 5 n¨m</t>
  </si>
  <si>
    <t>21. Tµi s¶n thuÕ thu nËp ho·n l¹i vµ thuÕ thu nhËp ho·n l¹i ph¶i tr¶</t>
  </si>
  <si>
    <t>a. Tµi s¶n thuÕ thu nhËp ho·n l¹i.</t>
  </si>
  <si>
    <t>§Çu n¨m 01/01/2006</t>
  </si>
  <si>
    <t>- TS thuÕ TN ho·n l¹i liªn quan ®Õn kho¶n chªnh lÖch</t>
  </si>
  <si>
    <t>t¹i thêi ®­îc khÊu trõ</t>
  </si>
  <si>
    <t>- TS thuÕ TN ho·n l¹i liªn quan ®Õn kho¶n lç tÝnh</t>
  </si>
  <si>
    <t>thuÕ ch­a sö dông</t>
  </si>
  <si>
    <t>- TS thuÕ TN ho·n l¹i liªn quan ®Õn kho¶n ­u ®·i tÝnh</t>
  </si>
  <si>
    <t>- Kho¶n hoµn nhËp tµi s¶n thuÕ thu nhËp ho·n l¹i ®·</t>
  </si>
  <si>
    <t>®­îc ghi nhËn tõ c¸c n¨m tr­íc</t>
  </si>
  <si>
    <t>Tæng céng TS thuÕ thu nhËp ho·n l¹i</t>
  </si>
  <si>
    <t>b. ThuÕ thu nhËp ho·n l¹i ph¶i tr¶</t>
  </si>
  <si>
    <t>- ThuÕ thu nhËp ho·n l¹i ph¶i tr¶ ph¸t sinh tõ c¸c kho¶n</t>
  </si>
  <si>
    <t>chªnh lÖch t¹m thêi chÞu thuÕ</t>
  </si>
  <si>
    <t>- Kho¶n hoµn nhËp thuÕ thu nhËp thuÕ thu nhËp ho·n l¹i</t>
  </si>
  <si>
    <t>ph¶i tr¶ ®· ®­îc ghi nhËn tõ c¸c n¨m tr­íc</t>
  </si>
  <si>
    <t>- ThuÕ thu nhËp ho·n l¹i ph¶i tr¶.</t>
  </si>
  <si>
    <t>22. Vèn chñ së h÷u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</si>
  <si>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</si>
  <si>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</si>
  <si>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</si>
  <si>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</si>
  <si>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</si>
  <si>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</si>
  <si>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</si>
  <si>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</si>
  <si>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Cæ phiÕu</t>
  </si>
  <si>
    <t>®¸nh gi¸</t>
  </si>
  <si>
    <t>tû gi¸</t>
  </si>
  <si>
    <t>®Çu t­</t>
  </si>
  <si>
    <t>së h÷u</t>
  </si>
  <si>
    <t>cæ phÇn</t>
  </si>
  <si>
    <t>quü</t>
  </si>
  <si>
    <t>l¹i tµi s¶n</t>
  </si>
  <si>
    <t>hèi ®o¸i</t>
  </si>
  <si>
    <t>XDCB</t>
  </si>
  <si>
    <t>A</t>
  </si>
  <si>
    <t>Sè d­ ®Çu n¨m tr­íc</t>
  </si>
  <si>
    <t>+ T¨ng vèn trong n¨m tr­íc</t>
  </si>
  <si>
    <t>+ L·i trong n¨m tr­íc</t>
  </si>
  <si>
    <t>+ Gi¶m vèn trong n¨m tr­íc</t>
  </si>
  <si>
    <t>+ Lç trong n¨m tr­íc</t>
  </si>
  <si>
    <t>Sè d­ cuèi n¨m tr­íc</t>
  </si>
  <si>
    <t>Sè d­ ®Çu n¨m nay</t>
  </si>
  <si>
    <t>+ T¨ng vèn trong n¨m nay</t>
  </si>
  <si>
    <t>+ L·i trong n¨m nay</t>
  </si>
  <si>
    <t>+ Gi¶m vèn trong n¨m nay</t>
  </si>
  <si>
    <t>+ Lç trong n¨m nay</t>
  </si>
  <si>
    <t>Sè d­ cuèi kú nµy</t>
  </si>
  <si>
    <t>Chi tiÕt vèn ®Çu t­ cña chñ së h÷u</t>
  </si>
  <si>
    <t>+ Vèn gãp cña Nhµ n­íc</t>
  </si>
  <si>
    <t>+ Vèn gãp cña c¸c ®èi t­îng kh¸c</t>
  </si>
  <si>
    <t>* Gi¸ trÞ tr¸i phiÕu ®· chuyÓn thµnh cæ phiÕu trong n¨m</t>
  </si>
  <si>
    <t>* Sè l­îng cæ phiÕu ng©n quü.</t>
  </si>
  <si>
    <t>c. C¸c giao dÞch vÒ vèn víi c¸c chñ së h÷u vµ ph©n phèi</t>
  </si>
  <si>
    <t>cæ tøc, chia lîi nhuËn</t>
  </si>
  <si>
    <t>Sè ®Çu n¨m 01/1/06</t>
  </si>
  <si>
    <t>VI. Th«ng tin bæ sung cho c¸c kho¶n môc tr×nh bµy trong b¸o c¸o kÕt qu¶ ho¹t ®éng SXKD</t>
  </si>
  <si>
    <t>QuÝ I/2007</t>
  </si>
  <si>
    <t>QuÝ I/2006</t>
  </si>
  <si>
    <t>25. Tæng doanh thu b¸n hµng vµ cung cÊp dÞch vô</t>
  </si>
  <si>
    <t>- Doanh thu b¸n hµng</t>
  </si>
  <si>
    <t>- Doanh thu néi bé</t>
  </si>
  <si>
    <t>- Doanh thu cung cÊp dÞch vô</t>
  </si>
  <si>
    <t>- Doanh thu hîp ®ång x©y dùng</t>
  </si>
  <si>
    <t>26. C¸c kho¶n gi¶m trõ doanh thu</t>
  </si>
  <si>
    <t>- ChiÕt khÊu th­¬ng m¹i</t>
  </si>
  <si>
    <t>- Gi¶m gi¸ hµng b¸n</t>
  </si>
  <si>
    <t>- Hµng b¸n bÞ tr¶ l¹i</t>
  </si>
  <si>
    <t>- ThuÕ GTGT ph¶i nép (PP trùc tiÕp)</t>
  </si>
  <si>
    <t>- ThuÕ Tiªu thô ®Æc biÖt</t>
  </si>
  <si>
    <t>- ThuÕ xuÊt khÈu</t>
  </si>
  <si>
    <t>27. Doanh thu thuÇn vÒ b¸n hµng vµ cung cÊp DV</t>
  </si>
  <si>
    <t>Trong ®ã: - Doanh thu thuÇn trao ®æi hµng ho¸</t>
  </si>
  <si>
    <t>- Doanh thu thuÇn trao ®æi dÞch vô</t>
  </si>
  <si>
    <t>28. Gi¸ vèn hµng b¸n</t>
  </si>
  <si>
    <t>+ Gi¸ vèn cña hµng ho¸ ®· b¸n</t>
  </si>
  <si>
    <t>+ Gi¸ vèn cña thµnh phÈm ®· b¸n</t>
  </si>
  <si>
    <t>+ Gi¸ vèn cña dÞch vô ®· cung cÊp</t>
  </si>
  <si>
    <t>+ Gi¸ trÞ cßn l¹i, CP nh­îng b¸n, Tlý cña B§S</t>
  </si>
  <si>
    <t xml:space="preserve"> ®Çu t­ ®· b¸n</t>
  </si>
  <si>
    <t>+ Chi phÝ kinh doanh B§S ®Çu t­</t>
  </si>
  <si>
    <t>+ Hao hôt mÊt m¸t hµng tån kho</t>
  </si>
  <si>
    <t>+ C¸c kho¶n chi phÝ v­ît møc b×nh th­êng</t>
  </si>
  <si>
    <t>+ Dù phßng gi¶m gi¸ hµng tån kho</t>
  </si>
  <si>
    <t>29. Doanh thu ho¹t ®éng tµi chÝnh</t>
  </si>
  <si>
    <t>+ L·i tiÒn göi, tiÒn cho vay</t>
  </si>
  <si>
    <t>+ L·i ®Çu t­ tr¸i phiÕu, kú phiÕu, tÝn phiÕu</t>
  </si>
  <si>
    <t>+ Cæ tøc, lîi nhuËn ®­îc chia</t>
  </si>
  <si>
    <t>+ L·i b¸n ngo¹i tÖ</t>
  </si>
  <si>
    <t>+ L·i chªnh lÖch tû gi¸ ®· thùc hiÖn</t>
  </si>
  <si>
    <t>+ L·i chªnh lÖch tû gi¸ ch­a thùc hiÖn</t>
  </si>
  <si>
    <t>+ L·i b¸n hµng tr¶ chËm</t>
  </si>
  <si>
    <t>+ Doanh thu ho¹t ®éng tµi chÝnh kh¸c</t>
  </si>
  <si>
    <t>30. Chi phÝ ho¹t ®éng tµi chÝnh</t>
  </si>
  <si>
    <t>+ L·i tiÒn vay</t>
  </si>
  <si>
    <t>+ ChiÕt khÊu thanh to¸n, l·i b¸n hµng tr¶ chËm</t>
  </si>
  <si>
    <t>+ Lç do T.lý c¸c kho¶n ®Çu t­ ng¾n h¹n, dµi h¹n</t>
  </si>
  <si>
    <t>+ Lç b¸n ngo¹i tÖ</t>
  </si>
  <si>
    <t>+ Lç chªnh lÖch tû gi¸ ngo¹i tÖ ®· thùc hiÖn</t>
  </si>
  <si>
    <t>+ Lç chªnh lÖch tû gi¸ ngo¹i tÖ ch­a thùc hiÖn</t>
  </si>
  <si>
    <t>+ Dù phßng gi¶m gi¸ c¸c kho¶n ®Çu t­ ng¾n h¹n, dµi h¹n</t>
  </si>
  <si>
    <t>+ Chi phÝ tµi chÝnh kh¸c</t>
  </si>
  <si>
    <t>31. Chi phÝ thuÕ thu nhËp DN hiÖn hµnh</t>
  </si>
  <si>
    <t>N¨m 2005</t>
  </si>
  <si>
    <t>* Chi phÝ thuÕ TNDN tÝnh trªn thu nhËp chÞu thuÕ n¨m hiÖn hµnh</t>
  </si>
  <si>
    <t xml:space="preserve">* §iÒu chØnh CP thuÕ TNDN cña c¸c n¨m tr­íc vµo CP thuÕ thu </t>
  </si>
  <si>
    <t>nhËp DN cña c¸c n¨m tr­íc vµo CP thuÕ TN hiÖn hµnh n¨m nay</t>
  </si>
  <si>
    <t>* Tæng chi phÝ thuÕ thu nhËp doanh nghiÖp hiÖn hµnh</t>
  </si>
  <si>
    <t>32. Chi phÝ thuÕ thu nhËp doanh nghiÖp ho·n l¹i</t>
  </si>
  <si>
    <t>33- Chi phÝ s¶n xuÊt KD theo yÕu tè</t>
  </si>
  <si>
    <t>33.1- Chi phÝ nguyªn liÖu, vËt liÖu</t>
  </si>
  <si>
    <t>+ Chi phÝ nguyªn vËt liÖu</t>
  </si>
  <si>
    <t>+ Chi phÝ nhiªn liÖu</t>
  </si>
  <si>
    <t>33.2- Chi phÝ nh©n c«ng</t>
  </si>
  <si>
    <t>+ Chi phÝ tiÒn l­¬ng</t>
  </si>
  <si>
    <t>+ TiÒn ¨n ca</t>
  </si>
  <si>
    <t>+ B¶o hiÓm XH, BHYtÕ. KPC§</t>
  </si>
  <si>
    <t>33.3- Chi phÝ khÊu hao tµi s¶n cè ®Þnh</t>
  </si>
  <si>
    <t>33.4- Chi phÝ dÞch vô mua ngoµi</t>
  </si>
  <si>
    <t>33.5- Chi phÝ kh¸c b»ng tiÒn</t>
  </si>
  <si>
    <t>VII. Th«ng tin tr×nh bµy bæ sung cho c¸c kho¶n môc tr×nh bµy trong B¸o c¸o lu©n chuyÓn tiÒn tÖ</t>
  </si>
  <si>
    <t>VIII. Nh÷ng th«ng tin kh¸c</t>
  </si>
  <si>
    <t xml:space="preserve"> Mét sè chØ tiªu ngoµi b¶ng tæng kÕt tµi s¶n</t>
  </si>
  <si>
    <t>T¹i ngµy 01/01/06</t>
  </si>
  <si>
    <t>* Tµi s¶n gi÷ hé Nhµ n­íc</t>
  </si>
  <si>
    <t>Tµi s¶n ®· bµn giao nh­ng c«ng ty ®ang gi÷ hé</t>
  </si>
  <si>
    <t>+ Tµi s¶n kh«ng cÇn dïng</t>
  </si>
  <si>
    <t xml:space="preserve">      Tµi s¶n cè ®Þnh</t>
  </si>
  <si>
    <t xml:space="preserve">              M¸y mãc thiÕt bÞ</t>
  </si>
  <si>
    <t xml:space="preserve">              ThiÕt bÞ v¨n phßng</t>
  </si>
  <si>
    <t xml:space="preserve">              Ph­¬ng tiÖn vËn t¶i</t>
  </si>
  <si>
    <t xml:space="preserve">     Tµi s¶n l­u ®éng</t>
  </si>
  <si>
    <t xml:space="preserve">             Nguyªn vËt liÖu tån kho</t>
  </si>
  <si>
    <t xml:space="preserve">             C«ng cô dông cô tån kho</t>
  </si>
  <si>
    <t xml:space="preserve">            Thµnh phÈm tån kho</t>
  </si>
  <si>
    <t xml:space="preserve">            Nî ph¶i thu khã ®ßi</t>
  </si>
  <si>
    <t>+ Tµi s¶n chê thanh lý</t>
  </si>
  <si>
    <t xml:space="preserve">        Tµi s¶n cè ®Þnh - Nhµ cöa</t>
  </si>
  <si>
    <t>Tµi s¶n kh«ng bµn giao thuéc diÖn kh«ng cã gi¸ trÞ thu håi</t>
  </si>
  <si>
    <t>+ Nhµ cöa vËt liÕn tróc</t>
  </si>
  <si>
    <t>+ C«ng nî kh«ng cã kh¶ n¨ng thu håi</t>
  </si>
  <si>
    <t>Tµi s¶n lµ nhµ cöa cña CBCNV ch­a bµn giao ®­îc</t>
  </si>
  <si>
    <r>
      <t xml:space="preserve">* TSC§ thanh lý ch­a xö lý </t>
    </r>
    <r>
      <rPr>
        <i/>
        <sz val="12"/>
        <color indexed="12"/>
        <rFont val=".VnTime"/>
        <family val="2"/>
      </rPr>
      <t>(Nhµ s¶n xuÊt t¹m)</t>
    </r>
  </si>
  <si>
    <t>* Nguån vèn khÊu hao c¬ b¶n hiÖn cßn ch­a sö dông</t>
  </si>
  <si>
    <t>VII- Nh÷ng th«ng tin kh¸c</t>
  </si>
  <si>
    <t xml:space="preserve">1- Nh÷ng kho¶n nî ngÉu nhiªn, kho¶n cam kÕt vµ nh÷ng th«ng tin tµi chÝnh kh¸c  </t>
  </si>
  <si>
    <t>2- Th«ng tin so s¸nh (nh÷ng thay ®æi vÒ th«ng tin n¨m tr­íc)</t>
  </si>
  <si>
    <t>3- Nh÷ng th«ng tin kh¸c</t>
  </si>
  <si>
    <t>H¶i d­¬ng, ngµy 10 th¸ng 4 n¨m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</si>
</sst>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73">
    <font>
      <sz val="10"/>
      <name val=".VnTime"/>
      <family val="0"/>
    </font>
    <font>
      <sz val="12"/>
      <color indexed="12"/>
      <name val=".VnTime"/>
      <family val="0"/>
    </font>
    <font>
      <b/>
      <sz val="12"/>
      <color indexed="12"/>
      <name val=".VnTime"/>
      <family val="0"/>
    </font>
    <font>
      <b/>
      <sz val="12"/>
      <color indexed="12"/>
      <name val=".vntime"/>
      <family val="2"/>
    </font>
    <font>
      <b/>
      <sz val="12"/>
      <color indexed="12"/>
      <name val=".VnArial NarrowH"/>
      <family val="2"/>
    </font>
    <font>
      <sz val="12"/>
      <color indexed="12"/>
      <name val=".VnAristote"/>
      <family val="2"/>
    </font>
    <font>
      <b/>
      <u val="single"/>
      <sz val="12"/>
      <color indexed="12"/>
      <name val=".vntime"/>
      <family val="2"/>
    </font>
    <font>
      <u val="single"/>
      <sz val="12"/>
      <color indexed="12"/>
      <name val=".vntime"/>
      <family val="2"/>
    </font>
    <font>
      <b/>
      <sz val="18"/>
      <color indexed="12"/>
      <name val=".VnArialH"/>
      <family val="2"/>
    </font>
    <font>
      <b/>
      <u val="single"/>
      <sz val="12"/>
      <color indexed="12"/>
      <name val=".VnArial NarrowH"/>
      <family val="2"/>
    </font>
    <font>
      <sz val="8"/>
      <name val=".VnTime"/>
      <family val="0"/>
    </font>
    <font>
      <i/>
      <sz val="12"/>
      <color indexed="12"/>
      <name val=".VnTime"/>
      <family val="2"/>
    </font>
    <font>
      <b/>
      <i/>
      <sz val="12"/>
      <color indexed="12"/>
      <name val=".VnTime"/>
      <family val="2"/>
    </font>
    <font>
      <b/>
      <sz val="10"/>
      <color indexed="12"/>
      <name val=".VnTimeH"/>
      <family val="2"/>
    </font>
    <font>
      <b/>
      <i/>
      <u val="single"/>
      <sz val="10"/>
      <color indexed="12"/>
      <name val=".VnArialH"/>
      <family val="2"/>
    </font>
    <font>
      <sz val="12"/>
      <color indexed="12"/>
      <name val=".vntime"/>
      <family val="2"/>
    </font>
    <font>
      <i/>
      <sz val="10"/>
      <color indexed="12"/>
      <name val=".vntime"/>
      <family val="2"/>
    </font>
    <font>
      <b/>
      <sz val="14"/>
      <color indexed="12"/>
      <name val=".VnArialH"/>
      <family val="2"/>
    </font>
    <font>
      <b/>
      <sz val="10"/>
      <color indexed="12"/>
      <name val=".VnArialH"/>
      <family val="2"/>
    </font>
    <font>
      <sz val="10"/>
      <color indexed="12"/>
      <name val=".VnTime"/>
      <family val="2"/>
    </font>
    <font>
      <b/>
      <u val="single"/>
      <sz val="10"/>
      <color indexed="12"/>
      <name val=".VnTimeH"/>
      <family val="2"/>
    </font>
    <font>
      <b/>
      <i/>
      <u val="single"/>
      <sz val="12"/>
      <color indexed="12"/>
      <name val=".vntime"/>
      <family val="2"/>
    </font>
    <font>
      <b/>
      <sz val="10"/>
      <color indexed="12"/>
      <name val=".VnTime"/>
      <family val="2"/>
    </font>
    <font>
      <b/>
      <sz val="12"/>
      <color indexed="12"/>
      <name val=".VnArialH"/>
      <family val="2"/>
    </font>
    <font>
      <b/>
      <sz val="14"/>
      <color indexed="12"/>
      <name val=".VnUniverseH"/>
      <family val="2"/>
    </font>
    <font>
      <sz val="12"/>
      <color indexed="12"/>
      <name val=".VnArialH"/>
      <family val="2"/>
    </font>
    <font>
      <sz val="12"/>
      <color indexed="12"/>
      <name val=".VnArial NarrowH"/>
      <family val="2"/>
    </font>
    <font>
      <sz val="16"/>
      <color indexed="12"/>
      <name val=".VnArialH"/>
      <family val="2"/>
    </font>
    <font>
      <b/>
      <i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8"/>
      <color indexed="12"/>
      <name val=".VnTime"/>
      <family val="2"/>
    </font>
    <font>
      <sz val="12"/>
      <color indexed="12"/>
      <name val=".VnArial Narrow"/>
      <family val="2"/>
    </font>
    <font>
      <i/>
      <sz val="12"/>
      <color indexed="12"/>
      <name val=".VnArial Narrow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b/>
      <sz val="10"/>
      <name val=".VnArial"/>
      <family val="2"/>
    </font>
    <font>
      <i/>
      <sz val="9"/>
      <name val=".vntime"/>
      <family val="2"/>
    </font>
    <font>
      <b/>
      <sz val="16"/>
      <name val=".VnTimeH"/>
      <family val="2"/>
    </font>
    <font>
      <b/>
      <sz val="12"/>
      <name val=".VnTime"/>
      <family val="2"/>
    </font>
    <font>
      <i/>
      <sz val="12"/>
      <name val=".VnArial"/>
      <family val="2"/>
    </font>
    <font>
      <b/>
      <i/>
      <sz val="11"/>
      <name val=".VnArial"/>
      <family val="2"/>
    </font>
    <font>
      <i/>
      <sz val="11"/>
      <name val=".VnArial"/>
      <family val="2"/>
    </font>
    <font>
      <i/>
      <sz val="9"/>
      <name val=".VnArial"/>
      <family val="2"/>
    </font>
    <font>
      <b/>
      <sz val="12"/>
      <name val=".VnArial Narrow"/>
      <family val="2"/>
    </font>
    <font>
      <sz val="9"/>
      <name val=".VnArial"/>
      <family val="0"/>
    </font>
    <font>
      <sz val="10"/>
      <name val=".VnAvant"/>
      <family val="2"/>
    </font>
    <font>
      <b/>
      <sz val="13"/>
      <color indexed="10"/>
      <name val=".VnArial Narrow"/>
      <family val="2"/>
    </font>
    <font>
      <b/>
      <sz val="10"/>
      <color indexed="10"/>
      <name val=".VnArial"/>
      <family val="2"/>
    </font>
    <font>
      <sz val="10"/>
      <name val=".VnArial"/>
      <family val="0"/>
    </font>
    <font>
      <sz val="12"/>
      <name val=".VnArial Narrow"/>
      <family val="2"/>
    </font>
    <font>
      <sz val="11"/>
      <name val=".VnArial"/>
      <family val="2"/>
    </font>
    <font>
      <b/>
      <i/>
      <sz val="13"/>
      <color indexed="10"/>
      <name val=".VnArial Narrow"/>
      <family val="2"/>
    </font>
    <font>
      <b/>
      <sz val="11"/>
      <color indexed="10"/>
      <name val=".VnArial"/>
      <family val="2"/>
    </font>
    <font>
      <sz val="10"/>
      <color indexed="10"/>
      <name val=".VnArial"/>
      <family val="2"/>
    </font>
    <font>
      <b/>
      <sz val="11"/>
      <name val=".VnArial"/>
      <family val="2"/>
    </font>
    <font>
      <b/>
      <u val="single"/>
      <sz val="11"/>
      <name val=".VnArial"/>
      <family val="2"/>
    </font>
    <font>
      <b/>
      <i/>
      <u val="single"/>
      <sz val="11"/>
      <name val=".VnArial"/>
      <family val="2"/>
    </font>
    <font>
      <sz val="12"/>
      <name val=".VnTimeH"/>
      <family val="2"/>
    </font>
    <font>
      <b/>
      <sz val="13"/>
      <color indexed="12"/>
      <name val=".VnArial Narrow"/>
      <family val="2"/>
    </font>
    <font>
      <b/>
      <sz val="10"/>
      <color indexed="12"/>
      <name val=".VnArial"/>
      <family val="2"/>
    </font>
    <font>
      <b/>
      <u val="single"/>
      <sz val="11"/>
      <color indexed="12"/>
      <name val=".VnArial"/>
      <family val="2"/>
    </font>
    <font>
      <sz val="10"/>
      <color indexed="12"/>
      <name val=".VnArial"/>
      <family val="2"/>
    </font>
    <font>
      <i/>
      <sz val="10"/>
      <name val=".VnArial"/>
      <family val="2"/>
    </font>
    <font>
      <i/>
      <sz val="13"/>
      <name val=".VnArial Narrow"/>
      <family val="2"/>
    </font>
    <font>
      <b/>
      <sz val="11"/>
      <name val=".VnArialH"/>
      <family val="2"/>
    </font>
    <font>
      <b/>
      <i/>
      <sz val="12"/>
      <name val=".VnArial Narrow"/>
      <family val="2"/>
    </font>
    <font>
      <b/>
      <u val="single"/>
      <sz val="12"/>
      <color indexed="12"/>
      <name val=".VnArial"/>
      <family val="2"/>
    </font>
    <font>
      <sz val="16"/>
      <color indexed="12"/>
      <name val=".VnAristote"/>
      <family val="2"/>
    </font>
    <font>
      <sz val="14"/>
      <color indexed="12"/>
      <name val=".VnArialH"/>
      <family val="2"/>
    </font>
    <font>
      <b/>
      <sz val="11"/>
      <color indexed="12"/>
      <name val=".vntime"/>
      <family val="2"/>
    </font>
    <font>
      <sz val="10"/>
      <color indexed="12"/>
      <name val=".VnArialH"/>
      <family val="2"/>
    </font>
    <font>
      <sz val="11"/>
      <color indexed="12"/>
      <name val=".VnTime"/>
      <family val="2"/>
    </font>
    <font>
      <i/>
      <sz val="11"/>
      <color indexed="12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11" fillId="0" borderId="1" xfId="0" applyNumberFormat="1" applyFont="1" applyBorder="1" applyAlignment="1" quotePrefix="1">
      <alignment/>
    </xf>
    <xf numFmtId="3" fontId="11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right"/>
    </xf>
    <xf numFmtId="3" fontId="19" fillId="0" borderId="8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37" fontId="15" fillId="0" borderId="1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15" fillId="0" borderId="3" xfId="0" applyNumberFormat="1" applyFont="1" applyBorder="1" applyAlignment="1" quotePrefix="1">
      <alignment/>
    </xf>
    <xf numFmtId="3" fontId="12" fillId="0" borderId="1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3" fontId="22" fillId="0" borderId="8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3" fontId="21" fillId="0" borderId="8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12" fillId="0" borderId="7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/>
    </xf>
    <xf numFmtId="3" fontId="15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3" fontId="12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/>
    </xf>
    <xf numFmtId="3" fontId="31" fillId="0" borderId="20" xfId="0" applyNumberFormat="1" applyFont="1" applyBorder="1" applyAlignment="1" quotePrefix="1">
      <alignment horizontal="center"/>
    </xf>
    <xf numFmtId="3" fontId="31" fillId="0" borderId="20" xfId="0" applyNumberFormat="1" applyFont="1" applyBorder="1" applyAlignment="1">
      <alignment horizontal="center"/>
    </xf>
    <xf numFmtId="3" fontId="31" fillId="0" borderId="6" xfId="0" applyNumberFormat="1" applyFont="1" applyBorder="1" applyAlignment="1">
      <alignment/>
    </xf>
    <xf numFmtId="3" fontId="15" fillId="0" borderId="20" xfId="0" applyNumberFormat="1" applyFont="1" applyBorder="1" applyAlignment="1" quotePrefix="1">
      <alignment horizontal="right"/>
    </xf>
    <xf numFmtId="3" fontId="31" fillId="0" borderId="20" xfId="0" applyNumberFormat="1" applyFont="1" applyBorder="1" applyAlignment="1" quotePrefix="1">
      <alignment horizontal="right"/>
    </xf>
    <xf numFmtId="3" fontId="31" fillId="0" borderId="20" xfId="0" applyNumberFormat="1" applyFont="1" applyBorder="1" applyAlignment="1">
      <alignment/>
    </xf>
    <xf numFmtId="3" fontId="31" fillId="0" borderId="3" xfId="0" applyNumberFormat="1" applyFont="1" applyBorder="1" applyAlignment="1">
      <alignment/>
    </xf>
    <xf numFmtId="3" fontId="31" fillId="0" borderId="1" xfId="0" applyNumberFormat="1" applyFont="1" applyBorder="1" applyAlignment="1" quotePrefix="1">
      <alignment horizontal="center"/>
    </xf>
    <xf numFmtId="3" fontId="31" fillId="0" borderId="1" xfId="0" applyNumberFormat="1" applyFont="1" applyBorder="1" applyAlignment="1">
      <alignment horizontal="center"/>
    </xf>
    <xf numFmtId="3" fontId="31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2" fillId="0" borderId="3" xfId="0" applyNumberFormat="1" applyFont="1" applyBorder="1" applyAlignment="1">
      <alignment/>
    </xf>
    <xf numFmtId="3" fontId="32" fillId="0" borderId="1" xfId="0" applyNumberFormat="1" applyFont="1" applyBorder="1" applyAlignment="1">
      <alignment horizontal="center"/>
    </xf>
    <xf numFmtId="3" fontId="32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1" fillId="0" borderId="9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3" fontId="31" fillId="0" borderId="9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right"/>
    </xf>
    <xf numFmtId="3" fontId="31" fillId="0" borderId="9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center"/>
    </xf>
    <xf numFmtId="3" fontId="31" fillId="0" borderId="21" xfId="0" applyNumberFormat="1" applyFont="1" applyBorder="1" applyAlignment="1">
      <alignment horizontal="center"/>
    </xf>
    <xf numFmtId="3" fontId="31" fillId="0" borderId="4" xfId="0" applyNumberFormat="1" applyFont="1" applyBorder="1" applyAlignment="1">
      <alignment/>
    </xf>
    <xf numFmtId="3" fontId="31" fillId="0" borderId="2" xfId="0" applyNumberFormat="1" applyFont="1" applyBorder="1" applyAlignment="1">
      <alignment horizontal="center"/>
    </xf>
    <xf numFmtId="3" fontId="31" fillId="0" borderId="4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3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6" fillId="0" borderId="0" xfId="0" applyNumberFormat="1" applyFont="1" applyBorder="1" applyAlignment="1">
      <alignment horizontal="center"/>
    </xf>
    <xf numFmtId="164" fontId="37" fillId="2" borderId="0" xfId="0" applyNumberFormat="1" applyFont="1" applyFill="1" applyBorder="1" applyAlignment="1">
      <alignment horizontal="center" vertical="center"/>
    </xf>
    <xf numFmtId="164" fontId="39" fillId="2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/>
    </xf>
    <xf numFmtId="164" fontId="41" fillId="0" borderId="0" xfId="0" applyNumberFormat="1" applyFont="1" applyAlignment="1">
      <alignment horizontal="center"/>
    </xf>
    <xf numFmtId="3" fontId="42" fillId="0" borderId="19" xfId="0" applyNumberFormat="1" applyFont="1" applyBorder="1" applyAlignment="1">
      <alignment horizontal="right"/>
    </xf>
    <xf numFmtId="164" fontId="43" fillId="0" borderId="11" xfId="0" applyNumberFormat="1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wrapText="1"/>
    </xf>
    <xf numFmtId="3" fontId="43" fillId="0" borderId="16" xfId="0" applyNumberFormat="1" applyFont="1" applyBorder="1" applyAlignment="1">
      <alignment horizontal="center" wrapText="1"/>
    </xf>
    <xf numFmtId="3" fontId="43" fillId="0" borderId="8" xfId="0" applyNumberFormat="1" applyFont="1" applyBorder="1" applyAlignment="1">
      <alignment horizontal="center" wrapText="1"/>
    </xf>
    <xf numFmtId="3" fontId="43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64" fontId="43" fillId="0" borderId="17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wrapText="1"/>
    </xf>
    <xf numFmtId="3" fontId="43" fillId="0" borderId="17" xfId="0" applyNumberFormat="1" applyFont="1" applyBorder="1" applyAlignment="1">
      <alignment horizontal="center" wrapText="1"/>
    </xf>
    <xf numFmtId="3" fontId="43" fillId="0" borderId="18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164" fontId="45" fillId="0" borderId="17" xfId="0" applyNumberFormat="1" applyFont="1" applyBorder="1" applyAlignment="1" quotePrefix="1">
      <alignment horizontal="center" vertical="center"/>
    </xf>
    <xf numFmtId="3" fontId="45" fillId="0" borderId="17" xfId="0" applyNumberFormat="1" applyFont="1" applyBorder="1" applyAlignment="1">
      <alignment horizontal="center" wrapText="1"/>
    </xf>
    <xf numFmtId="3" fontId="45" fillId="0" borderId="7" xfId="0" applyNumberFormat="1" applyFont="1" applyBorder="1" applyAlignment="1">
      <alignment horizontal="center" vertical="center"/>
    </xf>
    <xf numFmtId="164" fontId="46" fillId="0" borderId="3" xfId="19" applyNumberFormat="1" applyFont="1" applyBorder="1" applyAlignment="1">
      <alignment/>
    </xf>
    <xf numFmtId="3" fontId="47" fillId="0" borderId="5" xfId="19" applyNumberFormat="1" applyFont="1" applyBorder="1" applyAlignment="1">
      <alignment horizontal="center"/>
    </xf>
    <xf numFmtId="3" fontId="48" fillId="0" borderId="5" xfId="19" applyNumberFormat="1" applyBorder="1" applyAlignment="1">
      <alignment/>
    </xf>
    <xf numFmtId="164" fontId="49" fillId="0" borderId="3" xfId="19" applyNumberFormat="1" applyFont="1" applyBorder="1" applyAlignment="1">
      <alignment/>
    </xf>
    <xf numFmtId="3" fontId="48" fillId="0" borderId="3" xfId="19" applyNumberFormat="1" applyBorder="1" applyAlignment="1" quotePrefix="1">
      <alignment horizontal="center"/>
    </xf>
    <xf numFmtId="3" fontId="50" fillId="0" borderId="3" xfId="19" applyNumberFormat="1" applyFont="1" applyBorder="1" applyAlignment="1">
      <alignment/>
    </xf>
    <xf numFmtId="37" fontId="50" fillId="0" borderId="3" xfId="19" applyNumberFormat="1" applyFont="1" applyBorder="1" applyAlignment="1">
      <alignment/>
    </xf>
    <xf numFmtId="164" fontId="51" fillId="0" borderId="3" xfId="19" applyNumberFormat="1" applyFont="1" applyBorder="1" applyAlignment="1">
      <alignment/>
    </xf>
    <xf numFmtId="3" fontId="47" fillId="0" borderId="3" xfId="19" applyNumberFormat="1" applyFont="1" applyBorder="1" applyAlignment="1">
      <alignment horizontal="center"/>
    </xf>
    <xf numFmtId="37" fontId="52" fillId="0" borderId="3" xfId="19" applyNumberFormat="1" applyFont="1" applyBorder="1" applyAlignment="1">
      <alignment/>
    </xf>
    <xf numFmtId="3" fontId="52" fillId="0" borderId="3" xfId="19" applyNumberFormat="1" applyFont="1" applyBorder="1" applyAlignment="1">
      <alignment/>
    </xf>
    <xf numFmtId="0" fontId="53" fillId="0" borderId="0" xfId="0" applyFont="1" applyAlignment="1">
      <alignment/>
    </xf>
    <xf numFmtId="3" fontId="48" fillId="0" borderId="3" xfId="19" applyNumberFormat="1" applyBorder="1" applyAlignment="1">
      <alignment/>
    </xf>
    <xf numFmtId="3" fontId="48" fillId="0" borderId="3" xfId="19" applyNumberFormat="1" applyBorder="1" applyAlignment="1">
      <alignment horizontal="center"/>
    </xf>
    <xf numFmtId="37" fontId="52" fillId="0" borderId="3" xfId="19" applyNumberFormat="1" applyFont="1" applyBorder="1" applyAlignment="1">
      <alignment/>
    </xf>
    <xf numFmtId="3" fontId="35" fillId="0" borderId="3" xfId="19" applyNumberFormat="1" applyFont="1" applyBorder="1" applyAlignment="1">
      <alignment horizontal="center"/>
    </xf>
    <xf numFmtId="37" fontId="54" fillId="0" borderId="3" xfId="19" applyNumberFormat="1" applyFont="1" applyBorder="1" applyAlignment="1">
      <alignment/>
    </xf>
    <xf numFmtId="3" fontId="54" fillId="0" borderId="3" xfId="19" applyNumberFormat="1" applyFont="1" applyBorder="1" applyAlignment="1">
      <alignment/>
    </xf>
    <xf numFmtId="3" fontId="35" fillId="0" borderId="22" xfId="19" applyNumberFormat="1" applyFont="1" applyBorder="1" applyAlignment="1">
      <alignment horizontal="center"/>
    </xf>
    <xf numFmtId="3" fontId="55" fillId="0" borderId="23" xfId="0" applyNumberFormat="1" applyFont="1" applyBorder="1" applyAlignment="1">
      <alignment/>
    </xf>
    <xf numFmtId="3" fontId="55" fillId="0" borderId="3" xfId="0" applyNumberFormat="1" applyFont="1" applyBorder="1" applyAlignment="1">
      <alignment/>
    </xf>
    <xf numFmtId="3" fontId="56" fillId="0" borderId="24" xfId="0" applyNumberFormat="1" applyFont="1" applyBorder="1" applyAlignment="1">
      <alignment/>
    </xf>
    <xf numFmtId="164" fontId="57" fillId="0" borderId="3" xfId="19" applyNumberFormat="1" applyFont="1" applyBorder="1" applyAlignment="1">
      <alignment/>
    </xf>
    <xf numFmtId="3" fontId="48" fillId="0" borderId="3" xfId="19" applyNumberFormat="1" applyFont="1" applyBorder="1" applyAlignment="1">
      <alignment horizontal="center"/>
    </xf>
    <xf numFmtId="3" fontId="56" fillId="0" borderId="3" xfId="0" applyNumberFormat="1" applyFont="1" applyBorder="1" applyAlignment="1">
      <alignment/>
    </xf>
    <xf numFmtId="3" fontId="56" fillId="0" borderId="23" xfId="0" applyNumberFormat="1" applyFont="1" applyBorder="1" applyAlignment="1">
      <alignment/>
    </xf>
    <xf numFmtId="164" fontId="58" fillId="0" borderId="4" xfId="19" applyNumberFormat="1" applyFont="1" applyBorder="1" applyAlignment="1">
      <alignment/>
    </xf>
    <xf numFmtId="3" fontId="59" fillId="0" borderId="4" xfId="0" applyNumberFormat="1" applyFont="1" applyBorder="1" applyAlignment="1">
      <alignment horizontal="center"/>
    </xf>
    <xf numFmtId="3" fontId="60" fillId="0" borderId="4" xfId="0" applyNumberFormat="1" applyFont="1" applyBorder="1" applyAlignment="1">
      <alignment/>
    </xf>
    <xf numFmtId="0" fontId="61" fillId="0" borderId="0" xfId="0" applyFont="1" applyAlignment="1">
      <alignment/>
    </xf>
    <xf numFmtId="164" fontId="62" fillId="0" borderId="0" xfId="0" applyNumberFormat="1" applyFont="1" applyBorder="1" applyAlignment="1">
      <alignment/>
    </xf>
    <xf numFmtId="164" fontId="63" fillId="0" borderId="0" xfId="19" applyNumberFormat="1" applyFont="1" applyBorder="1" applyAlignment="1">
      <alignment/>
    </xf>
    <xf numFmtId="164" fontId="64" fillId="0" borderId="0" xfId="0" applyNumberFormat="1" applyFont="1" applyAlignment="1">
      <alignment horizontal="center"/>
    </xf>
    <xf numFmtId="164" fontId="54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164" fontId="65" fillId="0" borderId="0" xfId="0" applyNumberFormat="1" applyFont="1" applyAlignment="1">
      <alignment horizontal="left"/>
    </xf>
    <xf numFmtId="164" fontId="39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66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6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5" fillId="0" borderId="0" xfId="0" applyNumberFormat="1" applyFont="1" applyAlignment="1" quotePrefix="1">
      <alignment/>
    </xf>
    <xf numFmtId="3" fontId="11" fillId="0" borderId="0" xfId="0" applyNumberFormat="1" applyFont="1" applyAlignment="1" quotePrefix="1">
      <alignment/>
    </xf>
    <xf numFmtId="3" fontId="15" fillId="0" borderId="0" xfId="0" applyNumberFormat="1" applyFont="1" applyBorder="1" applyAlignment="1">
      <alignment/>
    </xf>
    <xf numFmtId="3" fontId="11" fillId="0" borderId="0" xfId="0" applyNumberFormat="1" applyFont="1" applyBorder="1" applyAlignment="1" quotePrefix="1">
      <alignment/>
    </xf>
    <xf numFmtId="3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 quotePrefix="1">
      <alignment horizontal="left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 horizontal="left"/>
    </xf>
    <xf numFmtId="3" fontId="12" fillId="0" borderId="7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20" xfId="0" applyNumberFormat="1" applyFont="1" applyBorder="1" applyAlignment="1" quotePrefix="1">
      <alignment/>
    </xf>
    <xf numFmtId="3" fontId="15" fillId="0" borderId="23" xfId="0" applyNumberFormat="1" applyFont="1" applyBorder="1" applyAlignment="1">
      <alignment/>
    </xf>
    <xf numFmtId="3" fontId="15" fillId="0" borderId="1" xfId="0" applyNumberFormat="1" applyFont="1" applyBorder="1" applyAlignment="1" quotePrefix="1">
      <alignment/>
    </xf>
    <xf numFmtId="3" fontId="3" fillId="0" borderId="16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right"/>
    </xf>
    <xf numFmtId="3" fontId="15" fillId="0" borderId="6" xfId="0" applyNumberFormat="1" applyFont="1" applyBorder="1" applyAlignment="1" quotePrefix="1">
      <alignment horizontal="left"/>
    </xf>
    <xf numFmtId="3" fontId="3" fillId="0" borderId="23" xfId="0" applyNumberFormat="1" applyFont="1" applyBorder="1" applyAlignment="1">
      <alignment horizontal="right"/>
    </xf>
    <xf numFmtId="3" fontId="15" fillId="0" borderId="1" xfId="0" applyNumberFormat="1" applyFont="1" applyBorder="1" applyAlignment="1" quotePrefix="1">
      <alignment horizontal="left"/>
    </xf>
    <xf numFmtId="3" fontId="3" fillId="0" borderId="28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5" fillId="0" borderId="6" xfId="0" applyNumberFormat="1" applyFont="1" applyBorder="1" applyAlignment="1" quotePrefix="1">
      <alignment/>
    </xf>
    <xf numFmtId="3" fontId="15" fillId="0" borderId="22" xfId="0" applyNumberFormat="1" applyFont="1" applyBorder="1" applyAlignment="1">
      <alignment/>
    </xf>
    <xf numFmtId="3" fontId="15" fillId="0" borderId="9" xfId="0" applyNumberFormat="1" applyFont="1" applyBorder="1" applyAlignment="1" quotePrefix="1">
      <alignment/>
    </xf>
    <xf numFmtId="3" fontId="15" fillId="0" borderId="16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15" fillId="0" borderId="27" xfId="0" applyNumberFormat="1" applyFont="1" applyBorder="1" applyAlignment="1" quotePrefix="1">
      <alignment/>
    </xf>
    <xf numFmtId="3" fontId="15" fillId="0" borderId="2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left"/>
    </xf>
    <xf numFmtId="3" fontId="3" fillId="0" borderId="25" xfId="0" applyNumberFormat="1" applyFont="1" applyBorder="1" applyAlignment="1">
      <alignment horizontal="right"/>
    </xf>
    <xf numFmtId="3" fontId="15" fillId="0" borderId="20" xfId="0" applyNumberFormat="1" applyFont="1" applyBorder="1" applyAlignment="1" quotePrefix="1">
      <alignment horizontal="left"/>
    </xf>
    <xf numFmtId="3" fontId="3" fillId="0" borderId="22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/>
    </xf>
    <xf numFmtId="3" fontId="15" fillId="0" borderId="8" xfId="0" applyNumberFormat="1" applyFont="1" applyBorder="1" applyAlignment="1">
      <alignment horizontal="left"/>
    </xf>
    <xf numFmtId="3" fontId="15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11" fillId="0" borderId="3" xfId="0" applyNumberFormat="1" applyFont="1" applyBorder="1" applyAlignment="1" quotePrefix="1">
      <alignment/>
    </xf>
    <xf numFmtId="3" fontId="12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15" fillId="0" borderId="1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11" fillId="0" borderId="23" xfId="0" applyNumberFormat="1" applyFont="1" applyBorder="1" applyAlignment="1" quotePrefix="1">
      <alignment/>
    </xf>
    <xf numFmtId="3" fontId="6" fillId="0" borderId="23" xfId="0" applyNumberFormat="1" applyFont="1" applyBorder="1" applyAlignment="1">
      <alignment/>
    </xf>
    <xf numFmtId="3" fontId="12" fillId="0" borderId="23" xfId="0" applyNumberFormat="1" applyFont="1" applyBorder="1" applyAlignment="1" quotePrefix="1">
      <alignment/>
    </xf>
    <xf numFmtId="3" fontId="12" fillId="0" borderId="28" xfId="0" applyNumberFormat="1" applyFont="1" applyBorder="1" applyAlignment="1" quotePrefix="1">
      <alignment/>
    </xf>
    <xf numFmtId="3" fontId="12" fillId="0" borderId="4" xfId="0" applyNumberFormat="1" applyFont="1" applyBorder="1" applyAlignment="1">
      <alignment/>
    </xf>
    <xf numFmtId="3" fontId="3" fillId="0" borderId="3" xfId="0" applyNumberFormat="1" applyFont="1" applyBorder="1" applyAlignment="1" quotePrefix="1">
      <alignment/>
    </xf>
    <xf numFmtId="3" fontId="3" fillId="0" borderId="4" xfId="0" applyNumberFormat="1" applyFont="1" applyBorder="1" applyAlignment="1" quotePrefix="1">
      <alignment/>
    </xf>
    <xf numFmtId="3" fontId="3" fillId="0" borderId="0" xfId="0" applyNumberFormat="1" applyFont="1" applyBorder="1" applyAlignment="1" quotePrefix="1">
      <alignment/>
    </xf>
    <xf numFmtId="3" fontId="3" fillId="0" borderId="31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5" fillId="0" borderId="1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15" fillId="0" borderId="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/>
    </xf>
    <xf numFmtId="3" fontId="15" fillId="0" borderId="0" xfId="0" applyNumberFormat="1" applyFont="1" applyBorder="1" applyAlignment="1" quotePrefix="1">
      <alignment/>
    </xf>
    <xf numFmtId="3" fontId="7" fillId="0" borderId="0" xfId="0" applyNumberFormat="1" applyFont="1" applyBorder="1" applyAlignment="1">
      <alignment/>
    </xf>
    <xf numFmtId="3" fontId="15" fillId="0" borderId="10" xfId="0" applyNumberFormat="1" applyFont="1" applyBorder="1" applyAlignment="1" quotePrefix="1">
      <alignment/>
    </xf>
    <xf numFmtId="3" fontId="15" fillId="0" borderId="29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11" fillId="0" borderId="9" xfId="0" applyNumberFormat="1" applyFont="1" applyBorder="1" applyAlignment="1" quotePrefix="1">
      <alignment/>
    </xf>
    <xf numFmtId="3" fontId="15" fillId="0" borderId="11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8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" xfId="0" applyNumberFormat="1" applyFont="1" applyBorder="1" applyAlignment="1" quotePrefix="1">
      <alignment/>
    </xf>
    <xf numFmtId="3" fontId="19" fillId="0" borderId="11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15" fillId="0" borderId="21" xfId="0" applyNumberFormat="1" applyFont="1" applyBorder="1" applyAlignment="1" quotePrefix="1">
      <alignment/>
    </xf>
    <xf numFmtId="3" fontId="15" fillId="0" borderId="4" xfId="0" applyNumberFormat="1" applyFont="1" applyBorder="1" applyAlignment="1" quotePrefix="1">
      <alignment/>
    </xf>
    <xf numFmtId="3" fontId="15" fillId="0" borderId="5" xfId="0" applyNumberFormat="1" applyFont="1" applyBorder="1" applyAlignment="1" quotePrefix="1">
      <alignment/>
    </xf>
    <xf numFmtId="3" fontId="3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3" fontId="69" fillId="0" borderId="8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2" fillId="0" borderId="1" xfId="0" applyNumberFormat="1" applyFont="1" applyBorder="1" applyAlignment="1" quotePrefix="1">
      <alignment/>
    </xf>
    <xf numFmtId="3" fontId="15" fillId="0" borderId="8" xfId="0" applyNumberFormat="1" applyFont="1" applyBorder="1" applyAlignment="1" quotePrefix="1">
      <alignment/>
    </xf>
    <xf numFmtId="3" fontId="19" fillId="0" borderId="6" xfId="0" applyNumberFormat="1" applyFont="1" applyBorder="1" applyAlignment="1" quotePrefix="1">
      <alignment/>
    </xf>
    <xf numFmtId="3" fontId="15" fillId="0" borderId="25" xfId="0" applyNumberFormat="1" applyFont="1" applyBorder="1" applyAlignment="1" quotePrefix="1">
      <alignment/>
    </xf>
    <xf numFmtId="3" fontId="15" fillId="0" borderId="23" xfId="0" applyNumberFormat="1" applyFont="1" applyBorder="1" applyAlignment="1" quotePrefix="1">
      <alignment/>
    </xf>
    <xf numFmtId="3" fontId="3" fillId="0" borderId="22" xfId="0" applyNumberFormat="1" applyFont="1" applyBorder="1" applyAlignment="1" quotePrefix="1">
      <alignment/>
    </xf>
    <xf numFmtId="3" fontId="12" fillId="0" borderId="30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15" fillId="0" borderId="32" xfId="0" applyNumberFormat="1" applyFont="1" applyBorder="1" applyAlignment="1">
      <alignment/>
    </xf>
    <xf numFmtId="3" fontId="15" fillId="0" borderId="33" xfId="0" applyNumberFormat="1" applyFont="1" applyBorder="1" applyAlignment="1" quotePrefix="1">
      <alignment/>
    </xf>
    <xf numFmtId="3" fontId="15" fillId="0" borderId="33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5" fillId="0" borderId="28" xfId="0" applyNumberFormat="1" applyFont="1" applyBorder="1" applyAlignment="1" quotePrefix="1">
      <alignment/>
    </xf>
    <xf numFmtId="3" fontId="11" fillId="0" borderId="33" xfId="0" applyNumberFormat="1" applyFont="1" applyBorder="1" applyAlignment="1" quotePrefix="1">
      <alignment/>
    </xf>
    <xf numFmtId="3" fontId="15" fillId="0" borderId="22" xfId="0" applyNumberFormat="1" applyFont="1" applyBorder="1" applyAlignment="1" quotePrefix="1">
      <alignment/>
    </xf>
    <xf numFmtId="3" fontId="11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center"/>
    </xf>
    <xf numFmtId="3" fontId="70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3" fontId="7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56">
      <selection activeCell="A47" sqref="A47:D74"/>
    </sheetView>
  </sheetViews>
  <sheetFormatPr defaultColWidth="9.00390625" defaultRowHeight="21" customHeight="1"/>
  <cols>
    <col min="1" max="1" width="7.125" style="2" customWidth="1"/>
    <col min="2" max="2" width="51.00390625" style="2" customWidth="1"/>
    <col min="3" max="3" width="19.625" style="2" customWidth="1"/>
    <col min="4" max="4" width="18.625" style="2" customWidth="1"/>
    <col min="5" max="16384" width="9.125" style="2" customWidth="1"/>
  </cols>
  <sheetData>
    <row r="1" spans="1:4" ht="21" customHeight="1">
      <c r="A1" s="30" t="s">
        <v>5</v>
      </c>
      <c r="B1" s="30"/>
      <c r="C1" s="30"/>
      <c r="D1" s="1" t="s">
        <v>4</v>
      </c>
    </row>
    <row r="2" spans="1:3" ht="21" customHeight="1">
      <c r="A2" s="31" t="s">
        <v>6</v>
      </c>
      <c r="B2" s="31"/>
      <c r="C2" s="31"/>
    </row>
    <row r="3" spans="1:2" ht="21" customHeight="1">
      <c r="A3" s="3" t="s">
        <v>7</v>
      </c>
      <c r="B3" s="4"/>
    </row>
    <row r="4" spans="1:2" ht="21" customHeight="1">
      <c r="A4" s="3"/>
      <c r="B4" s="4"/>
    </row>
    <row r="5" spans="1:4" ht="32.25" customHeight="1">
      <c r="A5" s="32" t="s">
        <v>8</v>
      </c>
      <c r="B5" s="32"/>
      <c r="C5" s="32"/>
      <c r="D5" s="32"/>
    </row>
    <row r="6" spans="1:4" ht="21" customHeight="1">
      <c r="A6" s="33" t="s">
        <v>9</v>
      </c>
      <c r="B6" s="33"/>
      <c r="C6" s="33"/>
      <c r="D6" s="33"/>
    </row>
    <row r="7" spans="1:4" ht="21" customHeight="1">
      <c r="A7" s="5"/>
      <c r="B7" s="5"/>
      <c r="C7" s="5"/>
      <c r="D7" s="5"/>
    </row>
    <row r="8" ht="21" customHeight="1">
      <c r="A8" s="6" t="s">
        <v>80</v>
      </c>
    </row>
    <row r="9" spans="1:4" ht="18.75" customHeight="1">
      <c r="A9" s="13" t="s">
        <v>10</v>
      </c>
      <c r="B9" s="14" t="s">
        <v>11</v>
      </c>
      <c r="C9" s="14" t="s">
        <v>12</v>
      </c>
      <c r="D9" s="14" t="s">
        <v>13</v>
      </c>
    </row>
    <row r="10" spans="1:4" ht="18.75" customHeight="1">
      <c r="A10" s="23" t="s">
        <v>14</v>
      </c>
      <c r="B10" s="24" t="s">
        <v>15</v>
      </c>
      <c r="C10" s="24">
        <f>SUM(C11:C15)</f>
        <v>36518455746</v>
      </c>
      <c r="D10" s="24">
        <f>SUM(D11:D15)</f>
        <v>35974425751</v>
      </c>
    </row>
    <row r="11" spans="1:4" ht="18.75" customHeight="1">
      <c r="A11" s="9">
        <v>1</v>
      </c>
      <c r="B11" s="7" t="s">
        <v>16</v>
      </c>
      <c r="C11" s="7">
        <v>7156408718</v>
      </c>
      <c r="D11" s="7">
        <v>5200454141</v>
      </c>
    </row>
    <row r="12" spans="1:4" ht="18.75" customHeight="1">
      <c r="A12" s="9">
        <v>2</v>
      </c>
      <c r="B12" s="7" t="s">
        <v>17</v>
      </c>
      <c r="C12" s="7"/>
      <c r="D12" s="7"/>
    </row>
    <row r="13" spans="1:4" ht="18.75" customHeight="1">
      <c r="A13" s="9">
        <v>3</v>
      </c>
      <c r="B13" s="7" t="s">
        <v>18</v>
      </c>
      <c r="C13" s="7">
        <v>14974493983</v>
      </c>
      <c r="D13" s="7">
        <v>17311873351</v>
      </c>
    </row>
    <row r="14" spans="1:4" ht="18.75" customHeight="1">
      <c r="A14" s="9">
        <v>4</v>
      </c>
      <c r="B14" s="7" t="s">
        <v>19</v>
      </c>
      <c r="C14" s="7">
        <v>13572512123</v>
      </c>
      <c r="D14" s="7">
        <v>13021598811</v>
      </c>
    </row>
    <row r="15" spans="1:4" ht="18.75" customHeight="1">
      <c r="A15" s="9">
        <v>5</v>
      </c>
      <c r="B15" s="7" t="s">
        <v>20</v>
      </c>
      <c r="C15" s="7">
        <v>815040922</v>
      </c>
      <c r="D15" s="7">
        <v>440499448</v>
      </c>
    </row>
    <row r="16" spans="1:4" ht="18.75" customHeight="1">
      <c r="A16" s="19" t="s">
        <v>21</v>
      </c>
      <c r="B16" s="20" t="s">
        <v>22</v>
      </c>
      <c r="C16" s="20">
        <f>C17+C18+C24</f>
        <v>22713979676</v>
      </c>
      <c r="D16" s="20">
        <f>D17+D18+D24</f>
        <v>21620452779</v>
      </c>
    </row>
    <row r="17" spans="1:4" ht="18.75" customHeight="1">
      <c r="A17" s="9">
        <v>1</v>
      </c>
      <c r="B17" s="7" t="s">
        <v>23</v>
      </c>
      <c r="C17" s="7">
        <v>9592846250</v>
      </c>
      <c r="D17" s="7">
        <v>8672846250</v>
      </c>
    </row>
    <row r="18" spans="1:4" ht="18.75" customHeight="1">
      <c r="A18" s="9">
        <v>2</v>
      </c>
      <c r="B18" s="7" t="s">
        <v>24</v>
      </c>
      <c r="C18" s="7">
        <f>SUM(C19:C22)</f>
        <v>13097533426</v>
      </c>
      <c r="D18" s="7">
        <f>SUM(D19:D22)</f>
        <v>12924006529</v>
      </c>
    </row>
    <row r="19" spans="1:4" ht="18.75" customHeight="1">
      <c r="A19" s="9"/>
      <c r="B19" s="15" t="s">
        <v>25</v>
      </c>
      <c r="C19" s="16">
        <v>2712254715</v>
      </c>
      <c r="D19" s="16">
        <v>2417830855</v>
      </c>
    </row>
    <row r="20" spans="1:4" ht="18.75" customHeight="1">
      <c r="A20" s="9"/>
      <c r="B20" s="15" t="s">
        <v>26</v>
      </c>
      <c r="C20" s="16"/>
      <c r="D20" s="16"/>
    </row>
    <row r="21" spans="1:4" ht="18.75" customHeight="1">
      <c r="A21" s="9"/>
      <c r="B21" s="15" t="s">
        <v>27</v>
      </c>
      <c r="C21" s="16"/>
      <c r="D21" s="16"/>
    </row>
    <row r="22" spans="1:4" ht="18.75" customHeight="1">
      <c r="A22" s="9"/>
      <c r="B22" s="15" t="s">
        <v>28</v>
      </c>
      <c r="C22" s="16">
        <v>10385278711</v>
      </c>
      <c r="D22" s="16">
        <v>10506175674</v>
      </c>
    </row>
    <row r="23" spans="1:4" ht="18.75" customHeight="1">
      <c r="A23" s="9">
        <v>3</v>
      </c>
      <c r="B23" s="7" t="s">
        <v>29</v>
      </c>
      <c r="C23" s="7"/>
      <c r="D23" s="7"/>
    </row>
    <row r="24" spans="1:4" ht="18.75" customHeight="1">
      <c r="A24" s="9">
        <v>4</v>
      </c>
      <c r="B24" s="7" t="s">
        <v>30</v>
      </c>
      <c r="C24" s="7">
        <v>23600000</v>
      </c>
      <c r="D24" s="7">
        <v>23600000</v>
      </c>
    </row>
    <row r="25" spans="1:4" ht="18.75" customHeight="1">
      <c r="A25" s="9">
        <v>5</v>
      </c>
      <c r="B25" s="7" t="s">
        <v>31</v>
      </c>
      <c r="C25" s="7"/>
      <c r="D25" s="7"/>
    </row>
    <row r="26" spans="1:4" ht="18.75" customHeight="1">
      <c r="A26" s="21" t="s">
        <v>32</v>
      </c>
      <c r="B26" s="22" t="s">
        <v>33</v>
      </c>
      <c r="C26" s="22">
        <f>C10+C16</f>
        <v>59232435422</v>
      </c>
      <c r="D26" s="22">
        <f>D10+D16</f>
        <v>57594878530</v>
      </c>
    </row>
    <row r="27" spans="1:4" ht="18.75" customHeight="1">
      <c r="A27" s="19" t="s">
        <v>34</v>
      </c>
      <c r="B27" s="20" t="s">
        <v>35</v>
      </c>
      <c r="C27" s="20">
        <f>C28+C29</f>
        <v>36733038947</v>
      </c>
      <c r="D27" s="20">
        <f>D28+D29</f>
        <v>34083796760</v>
      </c>
    </row>
    <row r="28" spans="1:4" ht="18.75" customHeight="1">
      <c r="A28" s="9">
        <v>1</v>
      </c>
      <c r="B28" s="7" t="s">
        <v>36</v>
      </c>
      <c r="C28" s="7">
        <v>31982187107</v>
      </c>
      <c r="D28" s="7">
        <v>28332944920</v>
      </c>
    </row>
    <row r="29" spans="1:4" ht="18.75" customHeight="1">
      <c r="A29" s="9">
        <v>2</v>
      </c>
      <c r="B29" s="7" t="s">
        <v>37</v>
      </c>
      <c r="C29" s="7">
        <v>4750851840</v>
      </c>
      <c r="D29" s="7">
        <v>5750851840</v>
      </c>
    </row>
    <row r="30" spans="1:4" ht="18.75" customHeight="1">
      <c r="A30" s="19" t="s">
        <v>38</v>
      </c>
      <c r="B30" s="20" t="s">
        <v>39</v>
      </c>
      <c r="C30" s="20">
        <f>C31+C41</f>
        <v>22499396475</v>
      </c>
      <c r="D30" s="20">
        <f>D31+D41</f>
        <v>23511081770</v>
      </c>
    </row>
    <row r="31" spans="1:4" ht="18.75" customHeight="1">
      <c r="A31" s="9">
        <v>1</v>
      </c>
      <c r="B31" s="7" t="s">
        <v>39</v>
      </c>
      <c r="C31" s="7">
        <f>SUM(C32:C40)</f>
        <v>21493300000</v>
      </c>
      <c r="D31" s="7">
        <f>SUM(D32:D40)</f>
        <v>23011632895</v>
      </c>
    </row>
    <row r="32" spans="1:4" ht="18.75" customHeight="1">
      <c r="A32" s="9"/>
      <c r="B32" s="15" t="s">
        <v>40</v>
      </c>
      <c r="C32" s="16">
        <v>17143300000</v>
      </c>
      <c r="D32" s="16">
        <v>17143300000</v>
      </c>
    </row>
    <row r="33" spans="1:4" ht="18.75" customHeight="1">
      <c r="A33" s="9"/>
      <c r="B33" s="15" t="s">
        <v>41</v>
      </c>
      <c r="C33" s="16"/>
      <c r="D33" s="16"/>
    </row>
    <row r="34" spans="1:4" ht="18.75" customHeight="1">
      <c r="A34" s="9"/>
      <c r="B34" s="15" t="s">
        <v>42</v>
      </c>
      <c r="C34" s="16">
        <v>4350000000</v>
      </c>
      <c r="D34" s="16">
        <v>4350000000</v>
      </c>
    </row>
    <row r="35" spans="1:4" ht="18.75" customHeight="1">
      <c r="A35" s="9"/>
      <c r="B35" s="15" t="s">
        <v>43</v>
      </c>
      <c r="C35" s="16"/>
      <c r="D35" s="16"/>
    </row>
    <row r="36" spans="1:4" ht="18.75" customHeight="1" hidden="1">
      <c r="A36" s="9"/>
      <c r="B36" s="15" t="s">
        <v>44</v>
      </c>
      <c r="C36" s="16"/>
      <c r="D36" s="16"/>
    </row>
    <row r="37" spans="1:4" ht="18.75" customHeight="1" hidden="1">
      <c r="A37" s="9"/>
      <c r="B37" s="15" t="s">
        <v>45</v>
      </c>
      <c r="C37" s="16"/>
      <c r="D37" s="16"/>
    </row>
    <row r="38" spans="1:4" ht="18.75" customHeight="1">
      <c r="A38" s="9"/>
      <c r="B38" s="15" t="s">
        <v>46</v>
      </c>
      <c r="C38" s="16"/>
      <c r="D38" s="16"/>
    </row>
    <row r="39" spans="1:4" ht="18.75" customHeight="1">
      <c r="A39" s="9"/>
      <c r="B39" s="15" t="s">
        <v>47</v>
      </c>
      <c r="C39" s="16"/>
      <c r="D39" s="16">
        <v>1518332895</v>
      </c>
    </row>
    <row r="40" spans="1:4" ht="18.75" customHeight="1">
      <c r="A40" s="9"/>
      <c r="B40" s="15" t="s">
        <v>48</v>
      </c>
      <c r="C40" s="16"/>
      <c r="D40" s="16"/>
    </row>
    <row r="41" spans="1:4" ht="18.75" customHeight="1">
      <c r="A41" s="9">
        <v>2</v>
      </c>
      <c r="B41" s="7" t="s">
        <v>49</v>
      </c>
      <c r="C41" s="7">
        <f>SUM(C42:C44)</f>
        <v>1006096475</v>
      </c>
      <c r="D41" s="7">
        <f>SUM(D42:D44)</f>
        <v>499448875</v>
      </c>
    </row>
    <row r="42" spans="1:4" ht="18.75" customHeight="1">
      <c r="A42" s="9"/>
      <c r="B42" s="15" t="s">
        <v>50</v>
      </c>
      <c r="C42" s="16">
        <v>1006096475</v>
      </c>
      <c r="D42" s="16">
        <v>499448875</v>
      </c>
    </row>
    <row r="43" spans="1:4" ht="18.75" customHeight="1">
      <c r="A43" s="9"/>
      <c r="B43" s="15" t="s">
        <v>51</v>
      </c>
      <c r="C43" s="16"/>
      <c r="D43" s="16"/>
    </row>
    <row r="44" spans="1:4" ht="18.75" customHeight="1">
      <c r="A44" s="9"/>
      <c r="B44" s="15" t="s">
        <v>52</v>
      </c>
      <c r="C44" s="16"/>
      <c r="D44" s="16"/>
    </row>
    <row r="45" spans="1:4" ht="18.75" customHeight="1">
      <c r="A45" s="17" t="s">
        <v>53</v>
      </c>
      <c r="B45" s="18" t="s">
        <v>54</v>
      </c>
      <c r="C45" s="18">
        <f>C27+C30</f>
        <v>59232435422</v>
      </c>
      <c r="D45" s="18">
        <f>D27+D30</f>
        <v>57594878530</v>
      </c>
    </row>
    <row r="46" spans="1:4" ht="21" customHeight="1">
      <c r="A46" s="28"/>
      <c r="B46" s="29"/>
      <c r="C46" s="29"/>
      <c r="D46" s="29"/>
    </row>
    <row r="47" spans="1:2" ht="21" customHeight="1">
      <c r="A47" s="6" t="s">
        <v>55</v>
      </c>
      <c r="B47" s="6" t="s">
        <v>56</v>
      </c>
    </row>
    <row r="48" spans="1:4" ht="21" customHeight="1">
      <c r="A48" s="13" t="s">
        <v>10</v>
      </c>
      <c r="B48" s="14" t="s">
        <v>11</v>
      </c>
      <c r="C48" s="14" t="s">
        <v>57</v>
      </c>
      <c r="D48" s="14" t="s">
        <v>58</v>
      </c>
    </row>
    <row r="49" spans="1:4" ht="21" customHeight="1">
      <c r="A49" s="11">
        <v>1</v>
      </c>
      <c r="B49" s="12" t="s">
        <v>59</v>
      </c>
      <c r="C49" s="12">
        <v>11885030504</v>
      </c>
      <c r="D49" s="12">
        <v>11885030504</v>
      </c>
    </row>
    <row r="50" spans="1:4" ht="21" customHeight="1">
      <c r="A50" s="9">
        <v>2</v>
      </c>
      <c r="B50" s="7" t="s">
        <v>60</v>
      </c>
      <c r="C50" s="7">
        <v>0</v>
      </c>
      <c r="D50" s="7">
        <v>0</v>
      </c>
    </row>
    <row r="51" spans="1:4" ht="21" customHeight="1">
      <c r="A51" s="9">
        <v>3</v>
      </c>
      <c r="B51" s="7" t="s">
        <v>61</v>
      </c>
      <c r="C51" s="7">
        <f>C49-C50</f>
        <v>11885030504</v>
      </c>
      <c r="D51" s="7">
        <f>D49-D50</f>
        <v>11885030504</v>
      </c>
    </row>
    <row r="52" spans="1:4" ht="21" customHeight="1">
      <c r="A52" s="9">
        <v>4</v>
      </c>
      <c r="B52" s="7" t="s">
        <v>62</v>
      </c>
      <c r="C52" s="7">
        <v>8633651072</v>
      </c>
      <c r="D52" s="7">
        <v>8633651072</v>
      </c>
    </row>
    <row r="53" spans="1:4" ht="21" customHeight="1">
      <c r="A53" s="9">
        <v>5</v>
      </c>
      <c r="B53" s="7" t="s">
        <v>63</v>
      </c>
      <c r="C53" s="7">
        <f>C51-C52</f>
        <v>3251379432</v>
      </c>
      <c r="D53" s="7">
        <f>D51-D52</f>
        <v>3251379432</v>
      </c>
    </row>
    <row r="54" spans="1:4" ht="21" customHeight="1">
      <c r="A54" s="9">
        <v>6</v>
      </c>
      <c r="B54" s="7" t="s">
        <v>64</v>
      </c>
      <c r="C54" s="7">
        <v>82450684</v>
      </c>
      <c r="D54" s="7">
        <v>82450684</v>
      </c>
    </row>
    <row r="55" spans="1:4" ht="21" customHeight="1">
      <c r="A55" s="9">
        <v>7</v>
      </c>
      <c r="B55" s="7" t="s">
        <v>65</v>
      </c>
      <c r="C55" s="7">
        <v>93857022</v>
      </c>
      <c r="D55" s="7">
        <v>93857022</v>
      </c>
    </row>
    <row r="56" spans="1:4" ht="21" customHeight="1">
      <c r="A56" s="9">
        <v>8</v>
      </c>
      <c r="B56" s="7" t="s">
        <v>66</v>
      </c>
      <c r="C56" s="7">
        <v>459933946</v>
      </c>
      <c r="D56" s="7">
        <v>459933946</v>
      </c>
    </row>
    <row r="57" spans="1:4" ht="21" customHeight="1">
      <c r="A57" s="9">
        <v>9</v>
      </c>
      <c r="B57" s="7" t="s">
        <v>67</v>
      </c>
      <c r="C57" s="7">
        <v>1014545753</v>
      </c>
      <c r="D57" s="7">
        <v>1014545753</v>
      </c>
    </row>
    <row r="58" spans="1:4" ht="21" customHeight="1">
      <c r="A58" s="9">
        <v>10</v>
      </c>
      <c r="B58" s="7" t="s">
        <v>68</v>
      </c>
      <c r="C58" s="7">
        <f>C53+C54-C55-C56-C57</f>
        <v>1765493395</v>
      </c>
      <c r="D58" s="7">
        <f>D53+D54-D55-D56-D57</f>
        <v>1765493395</v>
      </c>
    </row>
    <row r="59" spans="1:4" ht="21" customHeight="1">
      <c r="A59" s="9">
        <v>11</v>
      </c>
      <c r="B59" s="7" t="s">
        <v>69</v>
      </c>
      <c r="C59" s="7">
        <v>10000</v>
      </c>
      <c r="D59" s="7">
        <v>10000</v>
      </c>
    </row>
    <row r="60" spans="1:4" ht="21" customHeight="1">
      <c r="A60" s="9">
        <v>12</v>
      </c>
      <c r="B60" s="7" t="s">
        <v>71</v>
      </c>
      <c r="C60" s="7"/>
      <c r="D60" s="7"/>
    </row>
    <row r="61" spans="1:4" ht="21" customHeight="1">
      <c r="A61" s="9">
        <v>13</v>
      </c>
      <c r="B61" s="7" t="s">
        <v>70</v>
      </c>
      <c r="C61" s="7">
        <f>C59-C60</f>
        <v>10000</v>
      </c>
      <c r="D61" s="7">
        <f>D59-D60</f>
        <v>10000</v>
      </c>
    </row>
    <row r="62" spans="1:4" ht="21" customHeight="1">
      <c r="A62" s="9">
        <v>14</v>
      </c>
      <c r="B62" s="7" t="s">
        <v>72</v>
      </c>
      <c r="C62" s="7">
        <f>C58+C61</f>
        <v>1765503395</v>
      </c>
      <c r="D62" s="7">
        <f>D58+D61</f>
        <v>1765503395</v>
      </c>
    </row>
    <row r="63" spans="1:4" ht="21" customHeight="1">
      <c r="A63" s="9">
        <v>15</v>
      </c>
      <c r="B63" s="7" t="s">
        <v>73</v>
      </c>
      <c r="C63" s="7">
        <v>247170500</v>
      </c>
      <c r="D63" s="7">
        <v>247170500</v>
      </c>
    </row>
    <row r="64" spans="1:4" ht="21" customHeight="1">
      <c r="A64" s="9">
        <v>16</v>
      </c>
      <c r="B64" s="7" t="s">
        <v>74</v>
      </c>
      <c r="C64" s="7">
        <f>C62-C63</f>
        <v>1518332895</v>
      </c>
      <c r="D64" s="7">
        <f>D62-D63</f>
        <v>1518332895</v>
      </c>
    </row>
    <row r="65" spans="1:4" ht="21" customHeight="1">
      <c r="A65" s="9">
        <v>17</v>
      </c>
      <c r="B65" s="7" t="s">
        <v>75</v>
      </c>
      <c r="C65" s="7">
        <f>C64/1714330</f>
        <v>885.6713089078532</v>
      </c>
      <c r="D65" s="7">
        <f>D64/1714330</f>
        <v>885.6713089078532</v>
      </c>
    </row>
    <row r="66" spans="1:4" ht="21" customHeight="1">
      <c r="A66" s="10">
        <v>18</v>
      </c>
      <c r="B66" s="8" t="s">
        <v>76</v>
      </c>
      <c r="C66" s="8">
        <f>300</f>
        <v>300</v>
      </c>
      <c r="D66" s="8">
        <f>300</f>
        <v>300</v>
      </c>
    </row>
    <row r="68" ht="15.75">
      <c r="C68" s="25" t="s">
        <v>77</v>
      </c>
    </row>
    <row r="69" ht="21" customHeight="1">
      <c r="C69" s="26" t="s">
        <v>78</v>
      </c>
    </row>
    <row r="74" ht="21" customHeight="1">
      <c r="C74" s="27" t="s">
        <v>79</v>
      </c>
    </row>
  </sheetData>
  <mergeCells count="4">
    <mergeCell ref="A1:C1"/>
    <mergeCell ref="A2:C2"/>
    <mergeCell ref="A5:D5"/>
    <mergeCell ref="A6:D6"/>
  </mergeCells>
  <printOptions/>
  <pageMargins left="0.96" right="0.38" top="0.28" bottom="0.28" header="0.2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38">
      <selection activeCell="A62" sqref="A1:IV16384"/>
    </sheetView>
  </sheetViews>
  <sheetFormatPr defaultColWidth="9.00390625" defaultRowHeight="12.75"/>
  <cols>
    <col min="1" max="1" width="54.00390625" style="36" customWidth="1"/>
    <col min="2" max="2" width="8.875" style="35" customWidth="1"/>
    <col min="3" max="3" width="7.625" style="35" customWidth="1"/>
    <col min="4" max="4" width="17.375" style="36" customWidth="1"/>
    <col min="5" max="5" width="17.625" style="36" customWidth="1"/>
    <col min="6" max="7" width="22.875" style="36" hidden="1" customWidth="1"/>
    <col min="8" max="8" width="0.37109375" style="36" hidden="1" customWidth="1"/>
    <col min="9" max="9" width="18.875" style="36" customWidth="1"/>
    <col min="10" max="16384" width="9.125" style="36" customWidth="1"/>
  </cols>
  <sheetData>
    <row r="1" spans="1:5" ht="16.5">
      <c r="A1" s="34" t="s">
        <v>81</v>
      </c>
      <c r="D1" s="33" t="s">
        <v>82</v>
      </c>
      <c r="E1" s="33"/>
    </row>
    <row r="2" spans="1:5" ht="16.5">
      <c r="A2" s="34"/>
      <c r="D2" s="37" t="s">
        <v>83</v>
      </c>
      <c r="E2" s="37"/>
    </row>
    <row r="3" spans="1:5" ht="16.5">
      <c r="A3" s="34"/>
      <c r="D3" s="37" t="s">
        <v>84</v>
      </c>
      <c r="E3" s="37"/>
    </row>
    <row r="4" spans="1:5" ht="25.5" customHeight="1">
      <c r="A4" s="38" t="s">
        <v>85</v>
      </c>
      <c r="B4" s="38"/>
      <c r="C4" s="38"/>
      <c r="D4" s="38"/>
      <c r="E4" s="38"/>
    </row>
    <row r="5" spans="1:5" ht="16.5">
      <c r="A5" s="39" t="s">
        <v>9</v>
      </c>
      <c r="B5" s="39"/>
      <c r="C5" s="39"/>
      <c r="D5" s="39"/>
      <c r="E5" s="39"/>
    </row>
    <row r="6" spans="1:5" ht="15" customHeight="1">
      <c r="A6" s="40" t="s">
        <v>86</v>
      </c>
      <c r="B6" s="40"/>
      <c r="C6" s="40"/>
      <c r="D6" s="40"/>
      <c r="E6" s="40"/>
    </row>
    <row r="7" spans="2:5" ht="15.75">
      <c r="B7" s="25"/>
      <c r="C7" s="27"/>
      <c r="E7" s="41" t="s">
        <v>87</v>
      </c>
    </row>
    <row r="8" spans="1:8" ht="17.25" customHeight="1">
      <c r="A8" s="13" t="s">
        <v>88</v>
      </c>
      <c r="B8" s="14" t="s">
        <v>89</v>
      </c>
      <c r="C8" s="42" t="s">
        <v>90</v>
      </c>
      <c r="D8" s="14" t="s">
        <v>91</v>
      </c>
      <c r="E8" s="14" t="s">
        <v>92</v>
      </c>
      <c r="F8" s="14" t="s">
        <v>93</v>
      </c>
      <c r="G8" s="14" t="s">
        <v>94</v>
      </c>
      <c r="H8" s="14" t="s">
        <v>95</v>
      </c>
    </row>
    <row r="9" spans="1:8" ht="17.25" customHeight="1">
      <c r="A9" s="43" t="s">
        <v>96</v>
      </c>
      <c r="B9" s="44">
        <v>100</v>
      </c>
      <c r="C9" s="44"/>
      <c r="D9" s="45">
        <f>D10+D13+D16+D23+D26</f>
        <v>35974425751</v>
      </c>
      <c r="E9" s="45">
        <f>E10+E13+E16+E23+E26</f>
        <v>36518455746</v>
      </c>
      <c r="F9" s="45" t="e">
        <f>F10+F13+F16+F23+F26+#REF!</f>
        <v>#REF!</v>
      </c>
      <c r="G9" s="45" t="e">
        <f>G10+G13+G16+G23+G26+#REF!</f>
        <v>#REF!</v>
      </c>
      <c r="H9" s="45" t="e">
        <f>H10+H13+H16+H23+H26+#REF!</f>
        <v>#REF!</v>
      </c>
    </row>
    <row r="10" spans="1:8" ht="17.25" customHeight="1">
      <c r="A10" s="46" t="s">
        <v>97</v>
      </c>
      <c r="B10" s="47">
        <v>110</v>
      </c>
      <c r="C10" s="47"/>
      <c r="D10" s="20">
        <f>D11+D12</f>
        <v>5200454141</v>
      </c>
      <c r="E10" s="20">
        <f>E11+E12</f>
        <v>7156408718</v>
      </c>
      <c r="F10" s="48" t="e">
        <f>F11+F12+#REF!</f>
        <v>#REF!</v>
      </c>
      <c r="G10" s="48" t="e">
        <f>G11+G12+#REF!</f>
        <v>#REF!</v>
      </c>
      <c r="H10" s="48" t="e">
        <f>H11+H12+#REF!</f>
        <v>#REF!</v>
      </c>
    </row>
    <row r="11" spans="1:8" ht="17.25" customHeight="1">
      <c r="A11" s="49" t="s">
        <v>98</v>
      </c>
      <c r="B11" s="50">
        <v>111</v>
      </c>
      <c r="C11" s="50" t="s">
        <v>99</v>
      </c>
      <c r="D11" s="51">
        <v>5200454141</v>
      </c>
      <c r="E11" s="51">
        <v>7156408718</v>
      </c>
      <c r="F11" s="51">
        <v>241018495</v>
      </c>
      <c r="G11" s="51">
        <v>157167058</v>
      </c>
      <c r="H11" s="51">
        <v>1814674</v>
      </c>
    </row>
    <row r="12" spans="1:8" ht="17.25" customHeight="1">
      <c r="A12" s="49" t="s">
        <v>100</v>
      </c>
      <c r="B12" s="50">
        <v>112</v>
      </c>
      <c r="C12" s="50"/>
      <c r="D12" s="51"/>
      <c r="E12" s="51"/>
      <c r="F12" s="51">
        <f>226062951+18952683+300000000+9217260+239603804+3276000000</f>
        <v>4069836698</v>
      </c>
      <c r="G12" s="51">
        <f>277752365+51108405+300000000+8764275+39760730+3526000000</f>
        <v>4203385775</v>
      </c>
      <c r="H12" s="51">
        <f>745811821+24986919+2160000000+46000000+8439308+39760730+3626000000</f>
        <v>6650998778</v>
      </c>
    </row>
    <row r="13" spans="1:8" ht="17.25" customHeight="1">
      <c r="A13" s="46" t="s">
        <v>101</v>
      </c>
      <c r="B13" s="47">
        <v>120</v>
      </c>
      <c r="C13" s="50" t="s">
        <v>102</v>
      </c>
      <c r="D13" s="20">
        <f>D14+D15</f>
        <v>0</v>
      </c>
      <c r="E13" s="20">
        <f>E14+E15</f>
        <v>0</v>
      </c>
      <c r="F13" s="48" t="e">
        <f>F14+#REF!+F15</f>
        <v>#REF!</v>
      </c>
      <c r="G13" s="48" t="e">
        <f>G14+#REF!+G15</f>
        <v>#REF!</v>
      </c>
      <c r="H13" s="48" t="e">
        <f>H14+#REF!+H15</f>
        <v>#REF!</v>
      </c>
    </row>
    <row r="14" spans="1:8" ht="17.25" customHeight="1">
      <c r="A14" s="49" t="s">
        <v>103</v>
      </c>
      <c r="B14" s="50">
        <v>121</v>
      </c>
      <c r="C14" s="50"/>
      <c r="D14" s="51"/>
      <c r="E14" s="51"/>
      <c r="F14" s="51"/>
      <c r="G14" s="51"/>
      <c r="H14" s="51"/>
    </row>
    <row r="15" spans="1:8" ht="17.25" customHeight="1">
      <c r="A15" s="49" t="s">
        <v>104</v>
      </c>
      <c r="B15" s="50">
        <v>129</v>
      </c>
      <c r="C15" s="50"/>
      <c r="D15" s="51"/>
      <c r="E15" s="51"/>
      <c r="F15" s="51"/>
      <c r="G15" s="51"/>
      <c r="H15" s="51"/>
    </row>
    <row r="16" spans="1:8" ht="17.25" customHeight="1">
      <c r="A16" s="46" t="s">
        <v>105</v>
      </c>
      <c r="B16" s="47">
        <v>130</v>
      </c>
      <c r="C16" s="47"/>
      <c r="D16" s="20">
        <f>D17+D18+D19+D20+D21+D22</f>
        <v>17311873351</v>
      </c>
      <c r="E16" s="20">
        <f>E17+E18+E19+E20+E21+E22</f>
        <v>14974493983</v>
      </c>
      <c r="F16" s="48" t="e">
        <f>F17+F18+F19+F20+F21+F22</f>
        <v>#REF!</v>
      </c>
      <c r="G16" s="48" t="e">
        <f>G17+G18+G19+G20+G21+G22</f>
        <v>#REF!</v>
      </c>
      <c r="H16" s="48" t="e">
        <f>H17+H18+H19+H20+H21+H22</f>
        <v>#REF!</v>
      </c>
    </row>
    <row r="17" spans="1:8" ht="17.25" customHeight="1">
      <c r="A17" s="49" t="s">
        <v>106</v>
      </c>
      <c r="B17" s="50">
        <v>131</v>
      </c>
      <c r="C17" s="50"/>
      <c r="D17" s="51">
        <v>15920793509</v>
      </c>
      <c r="E17" s="51">
        <v>13548668923</v>
      </c>
      <c r="F17" s="51">
        <v>12578049321</v>
      </c>
      <c r="G17" s="51">
        <v>10130146218</v>
      </c>
      <c r="H17" s="51">
        <v>11600741663</v>
      </c>
    </row>
    <row r="18" spans="1:8" ht="17.25" customHeight="1">
      <c r="A18" s="49" t="s">
        <v>107</v>
      </c>
      <c r="B18" s="50">
        <v>132</v>
      </c>
      <c r="C18" s="50"/>
      <c r="D18" s="51">
        <v>3078208742</v>
      </c>
      <c r="E18" s="51">
        <f>3005057160+250</f>
        <v>3005057410</v>
      </c>
      <c r="F18" s="51">
        <v>469580427</v>
      </c>
      <c r="G18" s="51">
        <v>556031929</v>
      </c>
      <c r="H18" s="51">
        <v>356959933</v>
      </c>
    </row>
    <row r="19" spans="1:8" ht="17.25" customHeight="1">
      <c r="A19" s="49" t="s">
        <v>108</v>
      </c>
      <c r="B19" s="50">
        <v>133</v>
      </c>
      <c r="C19" s="50"/>
      <c r="D19" s="51">
        <v>123844553</v>
      </c>
      <c r="E19" s="51">
        <v>123844553</v>
      </c>
      <c r="F19" s="51"/>
      <c r="G19" s="51"/>
      <c r="H19" s="51"/>
    </row>
    <row r="20" spans="1:8" ht="17.25" customHeight="1">
      <c r="A20" s="49" t="s">
        <v>109</v>
      </c>
      <c r="B20" s="50">
        <v>134</v>
      </c>
      <c r="C20" s="50"/>
      <c r="D20" s="51"/>
      <c r="E20" s="51"/>
      <c r="F20" s="51" t="e">
        <f>#REF!+#REF!</f>
        <v>#REF!</v>
      </c>
      <c r="G20" s="51" t="e">
        <f>#REF!+#REF!</f>
        <v>#REF!</v>
      </c>
      <c r="H20" s="51" t="e">
        <f>#REF!+#REF!</f>
        <v>#REF!</v>
      </c>
    </row>
    <row r="21" spans="1:8" ht="17.25" customHeight="1">
      <c r="A21" s="49" t="s">
        <v>110</v>
      </c>
      <c r="B21" s="50">
        <v>135</v>
      </c>
      <c r="C21" s="50" t="s">
        <v>111</v>
      </c>
      <c r="D21" s="51">
        <v>135072100</v>
      </c>
      <c r="E21" s="51">
        <v>242968650</v>
      </c>
      <c r="F21" s="51">
        <f>98071329+850000+24353800+8938385+24542753</f>
        <v>156756267</v>
      </c>
      <c r="G21" s="51">
        <f>81598339+15936400+8814185+37982753</f>
        <v>144331677</v>
      </c>
      <c r="H21" s="51">
        <f>77312507+28581300+8378061+15175353</f>
        <v>129447221</v>
      </c>
    </row>
    <row r="22" spans="1:8" ht="17.25" customHeight="1">
      <c r="A22" s="49" t="s">
        <v>112</v>
      </c>
      <c r="B22" s="50">
        <v>139</v>
      </c>
      <c r="C22" s="50"/>
      <c r="D22" s="52">
        <v>-1946045553</v>
      </c>
      <c r="E22" s="52">
        <v>-1946045553</v>
      </c>
      <c r="F22" s="51">
        <v>-447227630</v>
      </c>
      <c r="G22" s="51">
        <v>-447227630</v>
      </c>
      <c r="H22" s="51"/>
    </row>
    <row r="23" spans="1:8" ht="17.25" customHeight="1">
      <c r="A23" s="46" t="s">
        <v>113</v>
      </c>
      <c r="B23" s="47">
        <v>140</v>
      </c>
      <c r="C23" s="47"/>
      <c r="D23" s="20">
        <f>SUM(D24:D25)</f>
        <v>13021598811</v>
      </c>
      <c r="E23" s="20">
        <f>SUM(E24:E25)</f>
        <v>13572512123</v>
      </c>
      <c r="F23" s="48">
        <f>SUM(F24:F25)</f>
        <v>-413924000</v>
      </c>
      <c r="G23" s="48">
        <f>SUM(G24:G25)</f>
        <v>-413924000</v>
      </c>
      <c r="H23" s="48">
        <f>SUM(H24:H25)</f>
        <v>0</v>
      </c>
    </row>
    <row r="24" spans="1:8" ht="17.25" customHeight="1">
      <c r="A24" s="49" t="s">
        <v>114</v>
      </c>
      <c r="B24" s="50">
        <v>141</v>
      </c>
      <c r="C24" s="50" t="s">
        <v>115</v>
      </c>
      <c r="D24" s="51">
        <v>13021598811</v>
      </c>
      <c r="E24" s="51">
        <v>13572512123</v>
      </c>
      <c r="F24" s="51"/>
      <c r="G24" s="51"/>
      <c r="H24" s="51"/>
    </row>
    <row r="25" spans="1:8" ht="17.25" customHeight="1">
      <c r="A25" s="49" t="s">
        <v>116</v>
      </c>
      <c r="B25" s="50">
        <v>149</v>
      </c>
      <c r="C25" s="50"/>
      <c r="D25" s="51"/>
      <c r="E25" s="51"/>
      <c r="F25" s="51">
        <v>-413924000</v>
      </c>
      <c r="G25" s="51">
        <v>-413924000</v>
      </c>
      <c r="H25" s="51"/>
    </row>
    <row r="26" spans="1:8" ht="17.25" customHeight="1">
      <c r="A26" s="46" t="s">
        <v>117</v>
      </c>
      <c r="B26" s="47">
        <v>150</v>
      </c>
      <c r="C26" s="47"/>
      <c r="D26" s="20">
        <f>SUM(D27:D30)</f>
        <v>440499448</v>
      </c>
      <c r="E26" s="20">
        <f>SUM(E27:E30)</f>
        <v>815040922</v>
      </c>
      <c r="F26" s="48">
        <f>SUM(F27:F30)</f>
        <v>515531811</v>
      </c>
      <c r="G26" s="48">
        <f>SUM(G27:G30)</f>
        <v>651799394</v>
      </c>
      <c r="H26" s="48">
        <f>SUM(H27:H30)</f>
        <v>713841355</v>
      </c>
    </row>
    <row r="27" spans="1:8" ht="17.25" customHeight="1">
      <c r="A27" s="49" t="s">
        <v>118</v>
      </c>
      <c r="B27" s="50">
        <v>151</v>
      </c>
      <c r="C27" s="50"/>
      <c r="D27" s="51">
        <v>8959000</v>
      </c>
      <c r="E27" s="51">
        <v>41535000</v>
      </c>
      <c r="F27" s="51">
        <v>495239811</v>
      </c>
      <c r="G27" s="51">
        <v>624086394</v>
      </c>
      <c r="H27" s="51">
        <v>338743106</v>
      </c>
    </row>
    <row r="28" spans="1:8" ht="17.25" customHeight="1">
      <c r="A28" s="49" t="s">
        <v>119</v>
      </c>
      <c r="B28" s="50">
        <v>152</v>
      </c>
      <c r="C28" s="50"/>
      <c r="D28" s="51">
        <v>346651632</v>
      </c>
      <c r="E28" s="51">
        <v>639272121</v>
      </c>
      <c r="F28" s="51"/>
      <c r="G28" s="51"/>
      <c r="H28" s="51"/>
    </row>
    <row r="29" spans="1:8" ht="17.25" customHeight="1">
      <c r="A29" s="49" t="s">
        <v>120</v>
      </c>
      <c r="B29" s="50">
        <v>154</v>
      </c>
      <c r="C29" s="50" t="s">
        <v>121</v>
      </c>
      <c r="D29" s="51">
        <v>68600</v>
      </c>
      <c r="E29" s="51">
        <v>68600</v>
      </c>
      <c r="F29" s="51"/>
      <c r="G29" s="51"/>
      <c r="H29" s="51"/>
    </row>
    <row r="30" spans="1:8" ht="17.25" customHeight="1">
      <c r="A30" s="49" t="s">
        <v>122</v>
      </c>
      <c r="B30" s="50">
        <v>158</v>
      </c>
      <c r="C30" s="50"/>
      <c r="D30" s="51">
        <v>84820216</v>
      </c>
      <c r="E30" s="51">
        <v>134165201</v>
      </c>
      <c r="F30" s="51">
        <v>20292000</v>
      </c>
      <c r="G30" s="51">
        <v>27713000</v>
      </c>
      <c r="H30" s="51">
        <v>375098249</v>
      </c>
    </row>
    <row r="31" spans="1:8" ht="17.25" customHeight="1">
      <c r="A31" s="53" t="s">
        <v>123</v>
      </c>
      <c r="B31" s="54">
        <v>200</v>
      </c>
      <c r="C31" s="54"/>
      <c r="D31" s="22">
        <f>D38+D52+D57+D58+D32</f>
        <v>21620452779</v>
      </c>
      <c r="E31" s="22">
        <f>E38+E52+E57+E58+E32</f>
        <v>22713979676</v>
      </c>
      <c r="F31" s="22">
        <f>F38+F52+F57+F58</f>
        <v>6537970346</v>
      </c>
      <c r="G31" s="22">
        <f>G38+G52+G57+G58</f>
        <v>6782346019</v>
      </c>
      <c r="H31" s="22">
        <f>H38+H52+H57+H58</f>
        <v>28302994746</v>
      </c>
    </row>
    <row r="32" spans="1:8" ht="17.25" customHeight="1">
      <c r="A32" s="46" t="s">
        <v>124</v>
      </c>
      <c r="B32" s="19">
        <v>210</v>
      </c>
      <c r="C32" s="55"/>
      <c r="D32" s="46">
        <f>SUM(D33:D37)</f>
        <v>8672846250</v>
      </c>
      <c r="E32" s="46">
        <f>SUM(E33:E37)</f>
        <v>9592846250</v>
      </c>
      <c r="F32" s="22"/>
      <c r="G32" s="22"/>
      <c r="H32" s="22"/>
    </row>
    <row r="33" spans="1:8" ht="17.25" customHeight="1">
      <c r="A33" s="49" t="s">
        <v>125</v>
      </c>
      <c r="B33" s="55">
        <v>211</v>
      </c>
      <c r="C33" s="55"/>
      <c r="D33" s="49">
        <v>8672846250</v>
      </c>
      <c r="E33" s="49">
        <v>9592846250</v>
      </c>
      <c r="F33" s="22"/>
      <c r="G33" s="22"/>
      <c r="H33" s="22"/>
    </row>
    <row r="34" spans="1:8" ht="17.25" customHeight="1">
      <c r="A34" s="49" t="s">
        <v>126</v>
      </c>
      <c r="B34" s="55">
        <v>212</v>
      </c>
      <c r="C34" s="55"/>
      <c r="D34" s="49"/>
      <c r="E34" s="49"/>
      <c r="F34" s="22"/>
      <c r="G34" s="22"/>
      <c r="H34" s="22"/>
    </row>
    <row r="35" spans="1:8" ht="17.25" customHeight="1">
      <c r="A35" s="49" t="s">
        <v>127</v>
      </c>
      <c r="B35" s="55">
        <v>213</v>
      </c>
      <c r="C35" s="55" t="s">
        <v>128</v>
      </c>
      <c r="D35" s="49"/>
      <c r="E35" s="49"/>
      <c r="F35" s="22"/>
      <c r="G35" s="22"/>
      <c r="H35" s="22"/>
    </row>
    <row r="36" spans="1:8" ht="17.25" customHeight="1">
      <c r="A36" s="49" t="s">
        <v>129</v>
      </c>
      <c r="B36" s="55">
        <v>214</v>
      </c>
      <c r="C36" s="55" t="s">
        <v>130</v>
      </c>
      <c r="D36" s="49"/>
      <c r="E36" s="49"/>
      <c r="F36" s="22"/>
      <c r="G36" s="22"/>
      <c r="H36" s="22"/>
    </row>
    <row r="37" spans="1:8" ht="17.25" customHeight="1">
      <c r="A37" s="49" t="s">
        <v>131</v>
      </c>
      <c r="B37" s="55">
        <v>219</v>
      </c>
      <c r="C37" s="55"/>
      <c r="D37" s="49"/>
      <c r="E37" s="49"/>
      <c r="F37" s="22"/>
      <c r="G37" s="22"/>
      <c r="H37" s="22"/>
    </row>
    <row r="38" spans="1:8" ht="17.25" customHeight="1">
      <c r="A38" s="46" t="s">
        <v>132</v>
      </c>
      <c r="B38" s="47">
        <v>220</v>
      </c>
      <c r="C38" s="47"/>
      <c r="D38" s="20">
        <f>D39+D42+D45+D48</f>
        <v>12924006529</v>
      </c>
      <c r="E38" s="20">
        <f>E39+E42+E45+E48</f>
        <v>13097533426</v>
      </c>
      <c r="F38" s="48">
        <f>F39+F42+F45</f>
        <v>5000740666</v>
      </c>
      <c r="G38" s="48">
        <f>G39+G42+G45</f>
        <v>5079948339</v>
      </c>
      <c r="H38" s="48">
        <f>H39+H42+H45</f>
        <v>4991375091</v>
      </c>
    </row>
    <row r="39" spans="1:8" ht="17.25" customHeight="1">
      <c r="A39" s="49" t="s">
        <v>133</v>
      </c>
      <c r="B39" s="50">
        <v>221</v>
      </c>
      <c r="C39" s="50" t="s">
        <v>134</v>
      </c>
      <c r="D39" s="51">
        <f>D40+D41</f>
        <v>2417830855</v>
      </c>
      <c r="E39" s="51">
        <f>E40+E41</f>
        <v>2712254715</v>
      </c>
      <c r="F39" s="51">
        <f>F40+F41</f>
        <v>5000740666</v>
      </c>
      <c r="G39" s="51">
        <f>G40+G41</f>
        <v>5079948339</v>
      </c>
      <c r="H39" s="51">
        <f>H40+H41</f>
        <v>4991375091</v>
      </c>
    </row>
    <row r="40" spans="1:8" ht="17.25" customHeight="1">
      <c r="A40" s="56" t="s">
        <v>135</v>
      </c>
      <c r="B40" s="57">
        <v>222</v>
      </c>
      <c r="C40" s="57"/>
      <c r="D40" s="51">
        <v>17784975738</v>
      </c>
      <c r="E40" s="51">
        <v>17784975738</v>
      </c>
      <c r="F40" s="16">
        <v>14259282718</v>
      </c>
      <c r="G40" s="16">
        <v>14623274582</v>
      </c>
      <c r="H40" s="51">
        <v>14581374693</v>
      </c>
    </row>
    <row r="41" spans="1:8" ht="17.25" customHeight="1">
      <c r="A41" s="56" t="s">
        <v>136</v>
      </c>
      <c r="B41" s="57">
        <v>223</v>
      </c>
      <c r="C41" s="57"/>
      <c r="D41" s="52">
        <v>-15367144883</v>
      </c>
      <c r="E41" s="52">
        <v>-15072721023</v>
      </c>
      <c r="F41" s="16">
        <v>-9258542052</v>
      </c>
      <c r="G41" s="16">
        <v>-9543326243</v>
      </c>
      <c r="H41" s="16">
        <v>-9589999602</v>
      </c>
    </row>
    <row r="42" spans="1:8" ht="17.25" customHeight="1">
      <c r="A42" s="49" t="s">
        <v>137</v>
      </c>
      <c r="B42" s="50">
        <v>224</v>
      </c>
      <c r="C42" s="50" t="s">
        <v>138</v>
      </c>
      <c r="D42" s="51">
        <f>D43-D44</f>
        <v>0</v>
      </c>
      <c r="E42" s="51">
        <f>E43-E44</f>
        <v>0</v>
      </c>
      <c r="F42" s="51"/>
      <c r="G42" s="51"/>
      <c r="H42" s="51"/>
    </row>
    <row r="43" spans="1:8" ht="17.25" customHeight="1">
      <c r="A43" s="56" t="s">
        <v>135</v>
      </c>
      <c r="B43" s="57">
        <v>225</v>
      </c>
      <c r="C43" s="57"/>
      <c r="D43" s="16"/>
      <c r="E43" s="16"/>
      <c r="F43" s="16"/>
      <c r="G43" s="16"/>
      <c r="H43" s="16"/>
    </row>
    <row r="44" spans="1:8" ht="17.25" customHeight="1">
      <c r="A44" s="56" t="s">
        <v>136</v>
      </c>
      <c r="B44" s="57">
        <v>226</v>
      </c>
      <c r="C44" s="57"/>
      <c r="D44" s="16"/>
      <c r="E44" s="16"/>
      <c r="F44" s="16"/>
      <c r="G44" s="16"/>
      <c r="H44" s="16"/>
    </row>
    <row r="45" spans="1:8" ht="17.25" customHeight="1">
      <c r="A45" s="49" t="s">
        <v>139</v>
      </c>
      <c r="B45" s="50">
        <v>227</v>
      </c>
      <c r="C45" s="50" t="s">
        <v>140</v>
      </c>
      <c r="D45" s="51">
        <f>D46-D47</f>
        <v>0</v>
      </c>
      <c r="E45" s="51">
        <f>E46-E47</f>
        <v>0</v>
      </c>
      <c r="F45" s="51"/>
      <c r="G45" s="51"/>
      <c r="H45" s="51"/>
    </row>
    <row r="46" spans="1:8" ht="17.25" customHeight="1">
      <c r="A46" s="56" t="s">
        <v>135</v>
      </c>
      <c r="B46" s="57">
        <v>228</v>
      </c>
      <c r="C46" s="57"/>
      <c r="D46" s="16"/>
      <c r="E46" s="16"/>
      <c r="F46" s="16"/>
      <c r="G46" s="16"/>
      <c r="H46" s="16"/>
    </row>
    <row r="47" spans="1:8" ht="17.25" customHeight="1">
      <c r="A47" s="56" t="s">
        <v>136</v>
      </c>
      <c r="B47" s="57">
        <v>229</v>
      </c>
      <c r="C47" s="57"/>
      <c r="D47" s="16"/>
      <c r="E47" s="16"/>
      <c r="F47" s="16"/>
      <c r="G47" s="16"/>
      <c r="H47" s="16"/>
    </row>
    <row r="48" spans="1:8" ht="17.25" customHeight="1">
      <c r="A48" s="49" t="s">
        <v>141</v>
      </c>
      <c r="B48" s="57">
        <v>230</v>
      </c>
      <c r="C48" s="50" t="s">
        <v>142</v>
      </c>
      <c r="D48" s="51">
        <v>10506175674</v>
      </c>
      <c r="E48" s="51">
        <v>10385278711</v>
      </c>
      <c r="F48" s="16"/>
      <c r="G48" s="16"/>
      <c r="H48" s="16"/>
    </row>
    <row r="49" spans="1:8" ht="17.25" customHeight="1">
      <c r="A49" s="46" t="s">
        <v>143</v>
      </c>
      <c r="B49" s="47">
        <v>240</v>
      </c>
      <c r="C49" s="47" t="s">
        <v>144</v>
      </c>
      <c r="D49" s="20">
        <f>D50+D51</f>
        <v>0</v>
      </c>
      <c r="E49" s="20">
        <f>E50+E51</f>
        <v>0</v>
      </c>
      <c r="F49" s="16"/>
      <c r="G49" s="16"/>
      <c r="H49" s="16"/>
    </row>
    <row r="50" spans="1:8" ht="17.25" customHeight="1">
      <c r="A50" s="58" t="s">
        <v>145</v>
      </c>
      <c r="B50" s="57">
        <v>241</v>
      </c>
      <c r="C50" s="50"/>
      <c r="D50" s="51"/>
      <c r="E50" s="51"/>
      <c r="F50" s="16"/>
      <c r="G50" s="16"/>
      <c r="H50" s="16"/>
    </row>
    <row r="51" spans="1:8" ht="17.25" customHeight="1">
      <c r="A51" s="58" t="s">
        <v>146</v>
      </c>
      <c r="B51" s="57">
        <v>242</v>
      </c>
      <c r="C51" s="50"/>
      <c r="D51" s="51"/>
      <c r="E51" s="51"/>
      <c r="F51" s="16"/>
      <c r="G51" s="16"/>
      <c r="H51" s="16"/>
    </row>
    <row r="52" spans="1:8" ht="17.25" customHeight="1">
      <c r="A52" s="46" t="s">
        <v>147</v>
      </c>
      <c r="B52" s="59">
        <v>250</v>
      </c>
      <c r="C52" s="47"/>
      <c r="D52" s="20">
        <f>SUM(D53:D56)</f>
        <v>23600000</v>
      </c>
      <c r="E52" s="20">
        <f>SUM(E53:E56)</f>
        <v>23600000</v>
      </c>
      <c r="F52" s="48">
        <f>SUM(F53:F56)</f>
        <v>1537229680</v>
      </c>
      <c r="G52" s="48">
        <f>SUM(G53:G56)</f>
        <v>1537229680</v>
      </c>
      <c r="H52" s="48">
        <f>SUM(H53:H56)</f>
        <v>21084287320</v>
      </c>
    </row>
    <row r="53" spans="1:8" ht="17.25" customHeight="1">
      <c r="A53" s="49" t="s">
        <v>148</v>
      </c>
      <c r="B53" s="50">
        <v>251</v>
      </c>
      <c r="C53" s="50"/>
      <c r="D53" s="51"/>
      <c r="E53" s="51"/>
      <c r="F53" s="51"/>
      <c r="G53" s="51"/>
      <c r="H53" s="51"/>
    </row>
    <row r="54" spans="1:8" ht="17.25" customHeight="1">
      <c r="A54" s="49" t="s">
        <v>149</v>
      </c>
      <c r="B54" s="50">
        <v>252</v>
      </c>
      <c r="C54" s="50"/>
      <c r="D54" s="51"/>
      <c r="E54" s="51"/>
      <c r="F54" s="51">
        <f>519976500-300146820</f>
        <v>219829680</v>
      </c>
      <c r="G54" s="51">
        <f>519976500-300146820</f>
        <v>219829680</v>
      </c>
      <c r="H54" s="51">
        <f>20067034140-300146820</f>
        <v>19766887320</v>
      </c>
    </row>
    <row r="55" spans="1:8" ht="17.25" customHeight="1">
      <c r="A55" s="49" t="s">
        <v>150</v>
      </c>
      <c r="B55" s="50">
        <v>258</v>
      </c>
      <c r="C55" s="50" t="s">
        <v>151</v>
      </c>
      <c r="D55" s="51">
        <v>23600000</v>
      </c>
      <c r="E55" s="51">
        <v>23600000</v>
      </c>
      <c r="F55" s="51">
        <v>1317400000</v>
      </c>
      <c r="G55" s="51">
        <v>1317400000</v>
      </c>
      <c r="H55" s="51">
        <v>1317400000</v>
      </c>
    </row>
    <row r="56" spans="1:8" ht="17.25" customHeight="1">
      <c r="A56" s="49" t="s">
        <v>152</v>
      </c>
      <c r="B56" s="50">
        <v>259</v>
      </c>
      <c r="C56" s="50"/>
      <c r="D56" s="51"/>
      <c r="E56" s="51"/>
      <c r="F56" s="51"/>
      <c r="G56" s="51"/>
      <c r="H56" s="51"/>
    </row>
    <row r="57" spans="1:8" ht="17.25" customHeight="1">
      <c r="A57" s="46" t="s">
        <v>153</v>
      </c>
      <c r="B57" s="47">
        <v>260</v>
      </c>
      <c r="C57" s="59"/>
      <c r="D57" s="20">
        <f>SUM(D58:D60)</f>
        <v>0</v>
      </c>
      <c r="E57" s="20">
        <f>SUM(E58:E60)</f>
        <v>0</v>
      </c>
      <c r="F57" s="48"/>
      <c r="G57" s="48">
        <v>165168000</v>
      </c>
      <c r="H57" s="48">
        <f>367677035+1859655300</f>
        <v>2227332335</v>
      </c>
    </row>
    <row r="58" spans="1:8" ht="17.25" customHeight="1">
      <c r="A58" s="49" t="s">
        <v>154</v>
      </c>
      <c r="B58" s="50">
        <v>261</v>
      </c>
      <c r="C58" s="50" t="s">
        <v>155</v>
      </c>
      <c r="D58" s="48"/>
      <c r="E58" s="48"/>
      <c r="F58" s="60"/>
      <c r="G58" s="60"/>
      <c r="H58" s="60"/>
    </row>
    <row r="59" spans="1:8" ht="17.25" customHeight="1">
      <c r="A59" s="49" t="s">
        <v>156</v>
      </c>
      <c r="B59" s="50">
        <v>262</v>
      </c>
      <c r="C59" s="50" t="s">
        <v>157</v>
      </c>
      <c r="D59" s="48"/>
      <c r="E59" s="48"/>
      <c r="F59" s="61"/>
      <c r="G59" s="61"/>
      <c r="H59" s="61"/>
    </row>
    <row r="60" spans="1:8" ht="17.25" customHeight="1">
      <c r="A60" s="62" t="s">
        <v>158</v>
      </c>
      <c r="B60" s="63">
        <v>268</v>
      </c>
      <c r="C60" s="64"/>
      <c r="D60" s="65"/>
      <c r="E60" s="65"/>
      <c r="F60" s="61"/>
      <c r="G60" s="61"/>
      <c r="H60" s="61"/>
    </row>
    <row r="61" spans="1:10" ht="17.25" customHeight="1">
      <c r="A61" s="66" t="s">
        <v>159</v>
      </c>
      <c r="B61" s="67">
        <v>270</v>
      </c>
      <c r="C61" s="67"/>
      <c r="D61" s="68">
        <f>D31+D9</f>
        <v>57594878530</v>
      </c>
      <c r="E61" s="68">
        <f>E31+E9</f>
        <v>59232435422</v>
      </c>
      <c r="F61" s="69" t="e">
        <f>F31+F9</f>
        <v>#REF!</v>
      </c>
      <c r="G61" s="69" t="e">
        <f>G31+G9</f>
        <v>#REF!</v>
      </c>
      <c r="H61" s="69" t="e">
        <f>H31+H9</f>
        <v>#REF!</v>
      </c>
      <c r="I61" s="69"/>
      <c r="J61" s="69"/>
    </row>
    <row r="62" spans="1:8" ht="15.75">
      <c r="A62" s="13" t="s">
        <v>160</v>
      </c>
      <c r="B62" s="14" t="s">
        <v>89</v>
      </c>
      <c r="C62" s="70" t="s">
        <v>90</v>
      </c>
      <c r="D62" s="14" t="s">
        <v>91</v>
      </c>
      <c r="E62" s="14" t="s">
        <v>95</v>
      </c>
      <c r="F62" s="14" t="s">
        <v>93</v>
      </c>
      <c r="G62" s="14" t="s">
        <v>161</v>
      </c>
      <c r="H62" s="14" t="s">
        <v>95</v>
      </c>
    </row>
    <row r="63" spans="1:8" ht="16.5" customHeight="1">
      <c r="A63" s="71" t="s">
        <v>162</v>
      </c>
      <c r="B63" s="72">
        <v>300</v>
      </c>
      <c r="C63" s="72"/>
      <c r="D63" s="45">
        <f>D64+D75</f>
        <v>34083796760</v>
      </c>
      <c r="E63" s="45">
        <f>E64+E75</f>
        <v>36733038947</v>
      </c>
      <c r="F63" s="45" t="e">
        <f>F64+F75+#REF!</f>
        <v>#REF!</v>
      </c>
      <c r="G63" s="45" t="e">
        <f>G64+G75+#REF!</f>
        <v>#REF!</v>
      </c>
      <c r="H63" s="45" t="e">
        <f>H64+H75+#REF!</f>
        <v>#REF!</v>
      </c>
    </row>
    <row r="64" spans="1:8" ht="16.5" customHeight="1">
      <c r="A64" s="46" t="s">
        <v>163</v>
      </c>
      <c r="B64" s="47">
        <v>310</v>
      </c>
      <c r="C64" s="47"/>
      <c r="D64" s="20">
        <f>SUM(D65:D74)</f>
        <v>28332944920</v>
      </c>
      <c r="E64" s="20">
        <f>SUM(E65:E74)</f>
        <v>31982187107</v>
      </c>
      <c r="F64" s="22">
        <f>SUM(F65:F73)</f>
        <v>10331924751</v>
      </c>
      <c r="G64" s="22">
        <f>SUM(G65:G73)</f>
        <v>10445523352</v>
      </c>
      <c r="H64" s="22">
        <f>SUM(H65:H73)</f>
        <v>15082431340</v>
      </c>
    </row>
    <row r="65" spans="1:8" ht="16.5" customHeight="1">
      <c r="A65" s="49" t="s">
        <v>164</v>
      </c>
      <c r="B65" s="50">
        <v>311</v>
      </c>
      <c r="C65" s="50" t="s">
        <v>165</v>
      </c>
      <c r="D65" s="51"/>
      <c r="E65" s="51"/>
      <c r="F65" s="51"/>
      <c r="G65" s="51"/>
      <c r="H65" s="51"/>
    </row>
    <row r="66" spans="1:8" ht="16.5" customHeight="1">
      <c r="A66" s="49" t="s">
        <v>166</v>
      </c>
      <c r="B66" s="50">
        <v>312</v>
      </c>
      <c r="C66" s="50"/>
      <c r="D66" s="51">
        <v>18859716570</v>
      </c>
      <c r="E66" s="51">
        <v>21899373759</v>
      </c>
      <c r="F66" s="51">
        <v>4892222971</v>
      </c>
      <c r="G66" s="51">
        <v>5207918153</v>
      </c>
      <c r="H66" s="51">
        <v>6626911654</v>
      </c>
    </row>
    <row r="67" spans="1:8" ht="16.5" customHeight="1">
      <c r="A67" s="49" t="s">
        <v>167</v>
      </c>
      <c r="B67" s="50">
        <v>313</v>
      </c>
      <c r="C67" s="50"/>
      <c r="D67" s="51">
        <v>1592460582</v>
      </c>
      <c r="E67" s="51">
        <v>1426886835</v>
      </c>
      <c r="F67" s="51">
        <v>259283358</v>
      </c>
      <c r="G67" s="51">
        <v>412112752</v>
      </c>
      <c r="H67" s="51">
        <v>803983239</v>
      </c>
    </row>
    <row r="68" spans="1:8" ht="16.5" customHeight="1">
      <c r="A68" s="49" t="s">
        <v>168</v>
      </c>
      <c r="B68" s="50">
        <v>314</v>
      </c>
      <c r="C68" s="50" t="s">
        <v>169</v>
      </c>
      <c r="D68" s="51">
        <v>227737520</v>
      </c>
      <c r="E68" s="51">
        <v>44120260</v>
      </c>
      <c r="F68" s="51">
        <f>233913505+890272000+40324000+17319800</f>
        <v>1181829305</v>
      </c>
      <c r="G68" s="51">
        <f>51481290+718644000+78124000+22041200</f>
        <v>870290490</v>
      </c>
      <c r="H68" s="51">
        <f>94127477+598953000+88224000+17804800</f>
        <v>799109277</v>
      </c>
    </row>
    <row r="69" spans="1:8" ht="16.5" customHeight="1">
      <c r="A69" s="49" t="s">
        <v>170</v>
      </c>
      <c r="B69" s="50">
        <v>315</v>
      </c>
      <c r="C69" s="50"/>
      <c r="D69" s="51">
        <v>2042687554</v>
      </c>
      <c r="E69" s="51">
        <v>1455721554</v>
      </c>
      <c r="F69" s="51">
        <v>3737949008</v>
      </c>
      <c r="G69" s="51">
        <v>3701569708</v>
      </c>
      <c r="H69" s="51">
        <v>1576073308</v>
      </c>
    </row>
    <row r="70" spans="1:8" ht="16.5" customHeight="1">
      <c r="A70" s="49" t="s">
        <v>171</v>
      </c>
      <c r="B70" s="50">
        <v>316</v>
      </c>
      <c r="C70" s="50" t="s">
        <v>172</v>
      </c>
      <c r="D70" s="51">
        <v>3070875500</v>
      </c>
      <c r="E70" s="51">
        <v>3070875500</v>
      </c>
      <c r="F70" s="51"/>
      <c r="G70" s="51"/>
      <c r="H70" s="51"/>
    </row>
    <row r="71" spans="1:8" ht="16.5" customHeight="1">
      <c r="A71" s="49" t="s">
        <v>173</v>
      </c>
      <c r="B71" s="50">
        <v>317</v>
      </c>
      <c r="C71" s="50"/>
      <c r="D71" s="51"/>
      <c r="E71" s="51"/>
      <c r="F71" s="51">
        <v>7115782</v>
      </c>
      <c r="G71" s="51">
        <v>731922</v>
      </c>
      <c r="H71" s="51"/>
    </row>
    <row r="72" spans="1:8" ht="16.5" customHeight="1">
      <c r="A72" s="49" t="s">
        <v>174</v>
      </c>
      <c r="B72" s="50">
        <v>318</v>
      </c>
      <c r="C72" s="50"/>
      <c r="D72" s="51"/>
      <c r="E72" s="51"/>
      <c r="F72" s="51"/>
      <c r="G72" s="51"/>
      <c r="H72" s="51"/>
    </row>
    <row r="73" spans="1:8" ht="16.5" customHeight="1">
      <c r="A73" s="49" t="s">
        <v>175</v>
      </c>
      <c r="B73" s="50">
        <v>319</v>
      </c>
      <c r="C73" s="50" t="s">
        <v>176</v>
      </c>
      <c r="D73" s="51">
        <v>1898525304</v>
      </c>
      <c r="E73" s="51">
        <v>3444267309</v>
      </c>
      <c r="F73" s="51">
        <f>15767000+26000000+194865394+16891933</f>
        <v>253524327</v>
      </c>
      <c r="G73" s="51">
        <f>16400000+32000000+185921394+18578933</f>
        <v>252900327</v>
      </c>
      <c r="H73" s="51">
        <f>16100000+4974478933+251774929+34000000</f>
        <v>5276353862</v>
      </c>
    </row>
    <row r="74" spans="1:8" ht="16.5" customHeight="1">
      <c r="A74" s="49" t="s">
        <v>177</v>
      </c>
      <c r="B74" s="50">
        <v>320</v>
      </c>
      <c r="C74" s="50"/>
      <c r="D74" s="51">
        <v>640941890</v>
      </c>
      <c r="E74" s="51">
        <v>640941890</v>
      </c>
      <c r="F74" s="51"/>
      <c r="G74" s="51"/>
      <c r="H74" s="51"/>
    </row>
    <row r="75" spans="1:8" ht="16.5" customHeight="1">
      <c r="A75" s="46" t="s">
        <v>178</v>
      </c>
      <c r="B75" s="47">
        <v>330</v>
      </c>
      <c r="C75" s="47"/>
      <c r="D75" s="20">
        <f>SUM(D76:D82)</f>
        <v>5750851840</v>
      </c>
      <c r="E75" s="20">
        <f>SUM(E76:E82)</f>
        <v>4750851840</v>
      </c>
      <c r="F75" s="48">
        <f>F76+F81</f>
        <v>0</v>
      </c>
      <c r="G75" s="48">
        <f>G76+G81</f>
        <v>0</v>
      </c>
      <c r="H75" s="48">
        <f>H76+H81</f>
        <v>1859655300</v>
      </c>
    </row>
    <row r="76" spans="1:8" ht="16.5" customHeight="1">
      <c r="A76" s="49" t="s">
        <v>179</v>
      </c>
      <c r="B76" s="50">
        <v>331</v>
      </c>
      <c r="C76" s="50"/>
      <c r="D76" s="51">
        <v>0</v>
      </c>
      <c r="E76" s="51">
        <v>0</v>
      </c>
      <c r="F76" s="51"/>
      <c r="G76" s="51"/>
      <c r="H76" s="51">
        <v>1859655300</v>
      </c>
    </row>
    <row r="77" spans="1:8" ht="16.5" customHeight="1">
      <c r="A77" s="49" t="s">
        <v>180</v>
      </c>
      <c r="B77" s="50">
        <v>332</v>
      </c>
      <c r="C77" s="50" t="s">
        <v>181</v>
      </c>
      <c r="D77" s="51"/>
      <c r="E77" s="51"/>
      <c r="F77" s="51"/>
      <c r="G77" s="51"/>
      <c r="H77" s="51"/>
    </row>
    <row r="78" spans="1:8" ht="16.5" customHeight="1">
      <c r="A78" s="49" t="s">
        <v>182</v>
      </c>
      <c r="B78" s="50">
        <v>333</v>
      </c>
      <c r="C78" s="50"/>
      <c r="D78" s="51">
        <v>299950000</v>
      </c>
      <c r="E78" s="51">
        <v>299950000</v>
      </c>
      <c r="F78" s="51"/>
      <c r="G78" s="51"/>
      <c r="H78" s="51"/>
    </row>
    <row r="79" spans="1:8" ht="16.5" customHeight="1">
      <c r="A79" s="49" t="s">
        <v>183</v>
      </c>
      <c r="B79" s="50">
        <v>334</v>
      </c>
      <c r="C79" s="50" t="s">
        <v>184</v>
      </c>
      <c r="D79" s="51">
        <v>5258142000</v>
      </c>
      <c r="E79" s="51">
        <v>4258142000</v>
      </c>
      <c r="F79" s="51"/>
      <c r="G79" s="51"/>
      <c r="H79" s="51"/>
    </row>
    <row r="80" spans="1:8" ht="16.5" customHeight="1">
      <c r="A80" s="49" t="s">
        <v>185</v>
      </c>
      <c r="B80" s="50">
        <v>335</v>
      </c>
      <c r="C80" s="50" t="s">
        <v>157</v>
      </c>
      <c r="D80" s="51"/>
      <c r="E80" s="51"/>
      <c r="F80" s="51"/>
      <c r="G80" s="51"/>
      <c r="H80" s="51"/>
    </row>
    <row r="81" spans="1:8" ht="16.5" customHeight="1">
      <c r="A81" s="49" t="s">
        <v>186</v>
      </c>
      <c r="B81" s="50">
        <v>336</v>
      </c>
      <c r="C81" s="50"/>
      <c r="D81" s="51">
        <v>192759840</v>
      </c>
      <c r="E81" s="51">
        <v>192759840</v>
      </c>
      <c r="F81" s="51"/>
      <c r="G81" s="51"/>
      <c r="H81" s="51"/>
    </row>
    <row r="82" spans="1:8" ht="16.5" customHeight="1">
      <c r="A82" s="49" t="s">
        <v>187</v>
      </c>
      <c r="B82" s="50">
        <v>337</v>
      </c>
      <c r="C82" s="50"/>
      <c r="D82" s="51"/>
      <c r="E82" s="51"/>
      <c r="F82" s="51"/>
      <c r="G82" s="51"/>
      <c r="H82" s="51"/>
    </row>
    <row r="83" spans="1:8" ht="16.5" customHeight="1">
      <c r="A83" s="73" t="s">
        <v>188</v>
      </c>
      <c r="B83" s="54">
        <v>400</v>
      </c>
      <c r="C83" s="54"/>
      <c r="D83" s="22">
        <f>D84+D96</f>
        <v>23511081770</v>
      </c>
      <c r="E83" s="22">
        <f>E84+E96</f>
        <v>22499396475</v>
      </c>
      <c r="F83" s="22" t="e">
        <f>F84+F96</f>
        <v>#REF!</v>
      </c>
      <c r="G83" s="22" t="e">
        <f>G84+G96</f>
        <v>#REF!</v>
      </c>
      <c r="H83" s="22" t="e">
        <f>H84+H96</f>
        <v>#REF!</v>
      </c>
    </row>
    <row r="84" spans="1:8" ht="16.5" customHeight="1">
      <c r="A84" s="46" t="s">
        <v>189</v>
      </c>
      <c r="B84" s="47">
        <v>410</v>
      </c>
      <c r="C84" s="47" t="s">
        <v>190</v>
      </c>
      <c r="D84" s="20">
        <f>SUM(D85:D95)</f>
        <v>23011632895</v>
      </c>
      <c r="E84" s="20">
        <f>SUM(E85:E95)</f>
        <v>21493300000</v>
      </c>
      <c r="F84" s="48">
        <f>SUM(F85:F92)</f>
        <v>17491204312</v>
      </c>
      <c r="G84" s="48">
        <f>SUM(G85:G92)</f>
        <v>17923801376</v>
      </c>
      <c r="H84" s="48">
        <f>SUM(H85:H92)</f>
        <v>37392101961</v>
      </c>
    </row>
    <row r="85" spans="1:8" ht="16.5" customHeight="1">
      <c r="A85" s="49" t="s">
        <v>191</v>
      </c>
      <c r="B85" s="50">
        <v>411</v>
      </c>
      <c r="C85" s="50"/>
      <c r="D85" s="51">
        <v>17143300000</v>
      </c>
      <c r="E85" s="51">
        <v>17143300000</v>
      </c>
      <c r="F85" s="51">
        <v>14743028722</v>
      </c>
      <c r="G85" s="51">
        <v>14738307322</v>
      </c>
      <c r="H85" s="51">
        <v>27918380987</v>
      </c>
    </row>
    <row r="86" spans="1:8" ht="16.5" customHeight="1">
      <c r="A86" s="49" t="s">
        <v>192</v>
      </c>
      <c r="B86" s="50">
        <v>412</v>
      </c>
      <c r="C86" s="50"/>
      <c r="D86" s="51"/>
      <c r="E86" s="51"/>
      <c r="F86" s="51"/>
      <c r="G86" s="51"/>
      <c r="H86" s="51">
        <v>6186259240</v>
      </c>
    </row>
    <row r="87" spans="1:8" ht="16.5" customHeight="1">
      <c r="A87" s="49" t="s">
        <v>193</v>
      </c>
      <c r="B87" s="50">
        <v>413</v>
      </c>
      <c r="C87" s="50"/>
      <c r="D87" s="51"/>
      <c r="E87" s="51"/>
      <c r="F87" s="51"/>
      <c r="G87" s="51"/>
      <c r="H87" s="51"/>
    </row>
    <row r="88" spans="1:8" ht="16.5" customHeight="1">
      <c r="A88" s="49" t="s">
        <v>194</v>
      </c>
      <c r="B88" s="50">
        <v>414</v>
      </c>
      <c r="C88" s="50"/>
      <c r="D88" s="51"/>
      <c r="E88" s="51"/>
      <c r="F88" s="51"/>
      <c r="G88" s="51"/>
      <c r="H88" s="51"/>
    </row>
    <row r="89" spans="1:8" ht="16.5" customHeight="1">
      <c r="A89" s="49" t="s">
        <v>195</v>
      </c>
      <c r="B89" s="50">
        <v>415</v>
      </c>
      <c r="C89" s="50"/>
      <c r="D89" s="51"/>
      <c r="E89" s="51"/>
      <c r="F89" s="51">
        <v>857514047</v>
      </c>
      <c r="G89" s="51">
        <v>857514047</v>
      </c>
      <c r="H89" s="51">
        <v>2042236182</v>
      </c>
    </row>
    <row r="90" spans="1:8" ht="16.5" customHeight="1">
      <c r="A90" s="49" t="s">
        <v>196</v>
      </c>
      <c r="B90" s="50">
        <v>416</v>
      </c>
      <c r="C90" s="50"/>
      <c r="D90" s="51"/>
      <c r="E90" s="51"/>
      <c r="F90" s="51">
        <v>638941000</v>
      </c>
      <c r="G90" s="51">
        <v>638941000</v>
      </c>
      <c r="H90" s="51">
        <v>957275000</v>
      </c>
    </row>
    <row r="91" spans="1:8" ht="16.5" customHeight="1">
      <c r="A91" s="49" t="s">
        <v>197</v>
      </c>
      <c r="B91" s="50">
        <v>417</v>
      </c>
      <c r="C91" s="50"/>
      <c r="D91" s="51">
        <v>3950000000</v>
      </c>
      <c r="E91" s="51">
        <v>3950000000</v>
      </c>
      <c r="F91" s="51">
        <v>1251720543</v>
      </c>
      <c r="G91" s="51">
        <v>1689039007</v>
      </c>
      <c r="H91" s="51">
        <v>287950552</v>
      </c>
    </row>
    <row r="92" spans="1:8" ht="16.5" customHeight="1">
      <c r="A92" s="49" t="s">
        <v>198</v>
      </c>
      <c r="B92" s="50">
        <v>418</v>
      </c>
      <c r="C92" s="50"/>
      <c r="D92" s="51">
        <v>400000000</v>
      </c>
      <c r="E92" s="51">
        <v>400000000</v>
      </c>
      <c r="F92" s="51">
        <v>0</v>
      </c>
      <c r="G92" s="51">
        <v>0</v>
      </c>
      <c r="H92" s="51">
        <v>0</v>
      </c>
    </row>
    <row r="93" spans="1:8" ht="16.5" customHeight="1">
      <c r="A93" s="49" t="s">
        <v>199</v>
      </c>
      <c r="B93" s="50">
        <v>419</v>
      </c>
      <c r="C93" s="50"/>
      <c r="D93" s="51"/>
      <c r="E93" s="51"/>
      <c r="F93" s="51"/>
      <c r="G93" s="51"/>
      <c r="H93" s="51"/>
    </row>
    <row r="94" spans="1:8" ht="16.5" customHeight="1">
      <c r="A94" s="49" t="s">
        <v>200</v>
      </c>
      <c r="B94" s="50">
        <v>420</v>
      </c>
      <c r="C94" s="50"/>
      <c r="D94" s="51">
        <v>1518332895</v>
      </c>
      <c r="E94" s="51"/>
      <c r="F94" s="51"/>
      <c r="G94" s="51"/>
      <c r="H94" s="51"/>
    </row>
    <row r="95" spans="1:8" ht="16.5" customHeight="1">
      <c r="A95" s="49" t="s">
        <v>201</v>
      </c>
      <c r="B95" s="50">
        <v>421</v>
      </c>
      <c r="C95" s="50"/>
      <c r="D95" s="51"/>
      <c r="E95" s="51"/>
      <c r="F95" s="51"/>
      <c r="G95" s="51"/>
      <c r="H95" s="51"/>
    </row>
    <row r="96" spans="1:8" ht="16.5" customHeight="1">
      <c r="A96" s="46" t="s">
        <v>202</v>
      </c>
      <c r="B96" s="47">
        <v>430</v>
      </c>
      <c r="C96" s="59"/>
      <c r="D96" s="48">
        <f>SUM(D97:D99)</f>
        <v>499448875</v>
      </c>
      <c r="E96" s="48">
        <f>SUM(E97:E99)</f>
        <v>1006096475</v>
      </c>
      <c r="F96" s="48" t="e">
        <f>SUM(F97:F99)+#REF!</f>
        <v>#REF!</v>
      </c>
      <c r="G96" s="48" t="e">
        <f>SUM(G97:G99)+#REF!</f>
        <v>#REF!</v>
      </c>
      <c r="H96" s="48" t="e">
        <f>SUM(H97:H99)+#REF!</f>
        <v>#REF!</v>
      </c>
    </row>
    <row r="97" spans="1:8" ht="16.5" customHeight="1">
      <c r="A97" s="49" t="s">
        <v>203</v>
      </c>
      <c r="B97" s="50">
        <v>431</v>
      </c>
      <c r="C97" s="50"/>
      <c r="D97" s="51">
        <v>499448875</v>
      </c>
      <c r="E97" s="51">
        <v>1006096475</v>
      </c>
      <c r="F97" s="51">
        <v>319470000</v>
      </c>
      <c r="G97" s="51">
        <v>319470000</v>
      </c>
      <c r="H97" s="51">
        <v>478637000</v>
      </c>
    </row>
    <row r="98" spans="1:8" ht="16.5" customHeight="1">
      <c r="A98" s="49" t="s">
        <v>204</v>
      </c>
      <c r="B98" s="50">
        <v>432</v>
      </c>
      <c r="C98" s="50"/>
      <c r="D98" s="51"/>
      <c r="E98" s="51"/>
      <c r="F98" s="51">
        <v>1252276361</v>
      </c>
      <c r="G98" s="51">
        <v>1172276361</v>
      </c>
      <c r="H98" s="51">
        <v>1407062361</v>
      </c>
    </row>
    <row r="99" spans="1:8" ht="16.5" customHeight="1">
      <c r="A99" s="49" t="s">
        <v>205</v>
      </c>
      <c r="B99" s="50">
        <v>433</v>
      </c>
      <c r="C99" s="50"/>
      <c r="D99" s="51"/>
      <c r="E99" s="51"/>
      <c r="F99" s="51"/>
      <c r="G99" s="51"/>
      <c r="H99" s="51"/>
    </row>
    <row r="100" spans="1:9" ht="16.5" customHeight="1">
      <c r="A100" s="74" t="s">
        <v>206</v>
      </c>
      <c r="B100" s="75">
        <v>440</v>
      </c>
      <c r="C100" s="75"/>
      <c r="D100" s="76">
        <f>D83+D63</f>
        <v>57594878530</v>
      </c>
      <c r="E100" s="76">
        <f>E83+E63</f>
        <v>59232435422</v>
      </c>
      <c r="F100" s="77" t="e">
        <f>F83+F63</f>
        <v>#REF!</v>
      </c>
      <c r="G100" s="77" t="e">
        <f>G83+G63</f>
        <v>#REF!</v>
      </c>
      <c r="H100" s="77" t="e">
        <f>H83+H63</f>
        <v>#REF!</v>
      </c>
      <c r="I100" s="3"/>
    </row>
    <row r="101" spans="1:8" ht="13.5" customHeight="1">
      <c r="A101" s="78"/>
      <c r="B101" s="78"/>
      <c r="C101" s="78"/>
      <c r="D101" s="79"/>
      <c r="E101" s="79"/>
      <c r="F101" s="79"/>
      <c r="G101" s="79"/>
      <c r="H101" s="79"/>
    </row>
    <row r="102" spans="2:3" ht="18.75">
      <c r="B102" s="80" t="s">
        <v>207</v>
      </c>
      <c r="C102" s="81"/>
    </row>
    <row r="103" spans="1:8" ht="15.75">
      <c r="A103" s="82" t="s">
        <v>208</v>
      </c>
      <c r="B103" s="14" t="s">
        <v>89</v>
      </c>
      <c r="C103" s="70" t="s">
        <v>90</v>
      </c>
      <c r="D103" s="83" t="s">
        <v>161</v>
      </c>
      <c r="E103" s="83" t="s">
        <v>92</v>
      </c>
      <c r="F103" s="83" t="s">
        <v>161</v>
      </c>
      <c r="G103" s="83" t="s">
        <v>161</v>
      </c>
      <c r="H103" s="83" t="s">
        <v>95</v>
      </c>
    </row>
    <row r="104" spans="1:8" ht="16.5" customHeight="1">
      <c r="A104" s="84" t="s">
        <v>209</v>
      </c>
      <c r="B104" s="85"/>
      <c r="C104" s="85">
        <v>24</v>
      </c>
      <c r="D104" s="86"/>
      <c r="E104" s="87"/>
      <c r="F104" s="86"/>
      <c r="G104" s="86"/>
      <c r="H104" s="86"/>
    </row>
    <row r="105" spans="1:8" ht="16.5" customHeight="1">
      <c r="A105" s="49" t="s">
        <v>210</v>
      </c>
      <c r="B105" s="50"/>
      <c r="C105" s="50"/>
      <c r="D105" s="49">
        <f>967636632+126018000</f>
        <v>1093654632</v>
      </c>
      <c r="E105" s="49">
        <f>967636632+126018000</f>
        <v>1093654632</v>
      </c>
      <c r="F105" s="51"/>
      <c r="G105" s="51"/>
      <c r="H105" s="51"/>
    </row>
    <row r="106" spans="1:8" ht="16.5" customHeight="1">
      <c r="A106" s="49" t="s">
        <v>211</v>
      </c>
      <c r="B106" s="50"/>
      <c r="C106" s="50"/>
      <c r="D106" s="49"/>
      <c r="E106" s="49"/>
      <c r="F106" s="51"/>
      <c r="G106" s="51"/>
      <c r="H106" s="51"/>
    </row>
    <row r="107" spans="1:8" ht="16.5" customHeight="1">
      <c r="A107" s="49" t="s">
        <v>212</v>
      </c>
      <c r="B107" s="50"/>
      <c r="C107" s="50"/>
      <c r="D107" s="49">
        <v>451666679</v>
      </c>
      <c r="E107" s="49">
        <v>451666679</v>
      </c>
      <c r="F107" s="51"/>
      <c r="G107" s="51"/>
      <c r="H107" s="51"/>
    </row>
    <row r="108" spans="1:8" ht="16.5" customHeight="1">
      <c r="A108" s="49" t="s">
        <v>213</v>
      </c>
      <c r="B108" s="50"/>
      <c r="C108" s="50"/>
      <c r="D108" s="49"/>
      <c r="E108" s="49"/>
      <c r="F108" s="51"/>
      <c r="G108" s="51"/>
      <c r="H108" s="51"/>
    </row>
    <row r="109" spans="1:8" ht="16.5" customHeight="1">
      <c r="A109" s="49" t="s">
        <v>214</v>
      </c>
      <c r="B109" s="50"/>
      <c r="C109" s="50"/>
      <c r="D109" s="49"/>
      <c r="E109" s="49"/>
      <c r="F109" s="51"/>
      <c r="G109" s="51"/>
      <c r="H109" s="51"/>
    </row>
    <row r="110" spans="1:8" ht="16.5" customHeight="1">
      <c r="A110" s="49" t="s">
        <v>215</v>
      </c>
      <c r="B110" s="50"/>
      <c r="C110" s="50"/>
      <c r="D110" s="49"/>
      <c r="E110" s="49"/>
      <c r="F110" s="51"/>
      <c r="G110" s="51"/>
      <c r="H110" s="51"/>
    </row>
    <row r="111" spans="1:8" ht="15">
      <c r="A111" s="62" t="s">
        <v>216</v>
      </c>
      <c r="B111" s="63"/>
      <c r="C111" s="63"/>
      <c r="D111" s="62">
        <f>634244000+148875735</f>
        <v>783119735</v>
      </c>
      <c r="E111" s="62">
        <f>634244000+148875735</f>
        <v>783119735</v>
      </c>
      <c r="F111" s="88"/>
      <c r="G111" s="88"/>
      <c r="H111" s="88"/>
    </row>
    <row r="112" ht="15">
      <c r="A112" s="89" t="s">
        <v>217</v>
      </c>
    </row>
    <row r="113" spans="1:8" s="92" customFormat="1" ht="18">
      <c r="A113" s="90" t="s">
        <v>218</v>
      </c>
      <c r="B113" s="91"/>
      <c r="C113" s="91"/>
      <c r="D113" s="90" t="s">
        <v>219</v>
      </c>
      <c r="F113" s="90"/>
      <c r="G113" s="90"/>
      <c r="H113" s="90" t="s">
        <v>220</v>
      </c>
    </row>
    <row r="114" ht="15.75">
      <c r="A114" s="3"/>
    </row>
    <row r="115" ht="15.75">
      <c r="A115" s="3"/>
    </row>
    <row r="116" ht="15.75">
      <c r="A116" s="3"/>
    </row>
    <row r="117" ht="15">
      <c r="A117" s="93" t="s">
        <v>221</v>
      </c>
    </row>
  </sheetData>
  <mergeCells count="6">
    <mergeCell ref="A5:E5"/>
    <mergeCell ref="A6:E6"/>
    <mergeCell ref="D1:E1"/>
    <mergeCell ref="D2:E2"/>
    <mergeCell ref="D3:E3"/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:IV16384"/>
    </sheetView>
  </sheetViews>
  <sheetFormatPr defaultColWidth="9.00390625" defaultRowHeight="12.75"/>
  <cols>
    <col min="1" max="1" width="35.25390625" style="36" customWidth="1"/>
    <col min="2" max="2" width="5.75390625" style="35" customWidth="1"/>
    <col min="3" max="3" width="7.75390625" style="35" customWidth="1"/>
    <col min="4" max="5" width="15.00390625" style="35" hidden="1" customWidth="1"/>
    <col min="6" max="6" width="18.125" style="95" hidden="1" customWidth="1"/>
    <col min="7" max="7" width="16.25390625" style="95" hidden="1" customWidth="1"/>
    <col min="8" max="9" width="18.00390625" style="36" hidden="1" customWidth="1"/>
    <col min="10" max="10" width="14.75390625" style="36" customWidth="1"/>
    <col min="11" max="11" width="14.25390625" style="36" customWidth="1"/>
    <col min="12" max="12" width="15.00390625" style="36" customWidth="1"/>
    <col min="13" max="13" width="14.625" style="36" customWidth="1"/>
    <col min="14" max="16384" width="9.125" style="36" customWidth="1"/>
  </cols>
  <sheetData>
    <row r="1" spans="1:13" ht="18">
      <c r="A1" s="94" t="s">
        <v>5</v>
      </c>
      <c r="J1" s="3"/>
      <c r="K1" s="33" t="s">
        <v>222</v>
      </c>
      <c r="L1" s="33"/>
      <c r="M1" s="33"/>
    </row>
    <row r="2" spans="1:13" ht="15.75">
      <c r="A2" s="3" t="s">
        <v>223</v>
      </c>
      <c r="J2" s="96"/>
      <c r="K2" s="37" t="s">
        <v>224</v>
      </c>
      <c r="L2" s="37"/>
      <c r="M2" s="37"/>
    </row>
    <row r="3" spans="1:13" ht="15.75">
      <c r="A3" s="3" t="s">
        <v>225</v>
      </c>
      <c r="K3" s="37" t="s">
        <v>226</v>
      </c>
      <c r="L3" s="37"/>
      <c r="M3" s="37"/>
    </row>
    <row r="4" spans="10:12" ht="15">
      <c r="J4" s="96"/>
      <c r="K4" s="96"/>
      <c r="L4" s="41"/>
    </row>
    <row r="5" spans="10:12" ht="15">
      <c r="J5" s="96"/>
      <c r="K5" s="96"/>
      <c r="L5" s="41"/>
    </row>
    <row r="6" spans="1:13" ht="22.5">
      <c r="A6" s="97" t="s">
        <v>227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8">
      <c r="A7" s="98" t="s">
        <v>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5.75">
      <c r="A8" s="99"/>
      <c r="L8" s="100"/>
      <c r="M8" s="100" t="s">
        <v>228</v>
      </c>
    </row>
    <row r="9" spans="1:13" ht="28.5" customHeight="1">
      <c r="A9" s="101"/>
      <c r="B9" s="102" t="s">
        <v>229</v>
      </c>
      <c r="C9" s="103" t="s">
        <v>230</v>
      </c>
      <c r="D9" s="104" t="s">
        <v>231</v>
      </c>
      <c r="E9" s="104"/>
      <c r="F9" s="105" t="s">
        <v>232</v>
      </c>
      <c r="G9" s="106"/>
      <c r="H9" s="105" t="s">
        <v>93</v>
      </c>
      <c r="I9" s="106"/>
      <c r="J9" s="105" t="s">
        <v>233</v>
      </c>
      <c r="K9" s="106"/>
      <c r="L9" s="107" t="s">
        <v>234</v>
      </c>
      <c r="M9" s="108"/>
    </row>
    <row r="10" spans="1:13" ht="15">
      <c r="A10" s="109" t="s">
        <v>208</v>
      </c>
      <c r="B10" s="110" t="s">
        <v>235</v>
      </c>
      <c r="C10" s="111" t="s">
        <v>236</v>
      </c>
      <c r="D10" s="109" t="s">
        <v>237</v>
      </c>
      <c r="E10" s="82" t="s">
        <v>238</v>
      </c>
      <c r="F10" s="82" t="s">
        <v>237</v>
      </c>
      <c r="G10" s="82" t="s">
        <v>238</v>
      </c>
      <c r="H10" s="82" t="s">
        <v>237</v>
      </c>
      <c r="I10" s="82" t="s">
        <v>238</v>
      </c>
      <c r="J10" s="82" t="s">
        <v>237</v>
      </c>
      <c r="K10" s="82" t="s">
        <v>238</v>
      </c>
      <c r="L10" s="109" t="s">
        <v>237</v>
      </c>
      <c r="M10" s="110" t="s">
        <v>238</v>
      </c>
    </row>
    <row r="11" spans="1:13" ht="24" customHeight="1">
      <c r="A11" s="112" t="s">
        <v>239</v>
      </c>
      <c r="B11" s="113" t="s">
        <v>240</v>
      </c>
      <c r="C11" s="114" t="s">
        <v>241</v>
      </c>
      <c r="D11" s="115"/>
      <c r="E11" s="115">
        <v>10818208336</v>
      </c>
      <c r="F11" s="116"/>
      <c r="G11" s="116">
        <v>14031634583</v>
      </c>
      <c r="H11" s="117"/>
      <c r="I11" s="117">
        <v>15157362527</v>
      </c>
      <c r="J11" s="118">
        <v>11885030504</v>
      </c>
      <c r="K11" s="118">
        <f>10239032967+628504763</f>
        <v>10867537730</v>
      </c>
      <c r="L11" s="112">
        <f>J11+D11+F11+H11</f>
        <v>11885030504</v>
      </c>
      <c r="M11" s="112">
        <f>K11</f>
        <v>10867537730</v>
      </c>
    </row>
    <row r="12" spans="1:13" ht="24" customHeight="1">
      <c r="A12" s="119" t="s">
        <v>242</v>
      </c>
      <c r="B12" s="120" t="s">
        <v>243</v>
      </c>
      <c r="C12" s="121"/>
      <c r="D12" s="122"/>
      <c r="E12" s="122"/>
      <c r="F12" s="51"/>
      <c r="G12" s="51">
        <v>0</v>
      </c>
      <c r="H12" s="122"/>
      <c r="I12" s="122">
        <v>307903812</v>
      </c>
      <c r="J12" s="122">
        <v>0</v>
      </c>
      <c r="K12" s="122">
        <v>95468770</v>
      </c>
      <c r="L12" s="119">
        <f>J12+D12+F12+H12</f>
        <v>0</v>
      </c>
      <c r="M12" s="119">
        <f>K12</f>
        <v>95468770</v>
      </c>
    </row>
    <row r="13" spans="1:13" ht="24" customHeight="1">
      <c r="A13" s="119" t="s">
        <v>244</v>
      </c>
      <c r="B13" s="121">
        <v>10</v>
      </c>
      <c r="C13" s="121"/>
      <c r="D13" s="122"/>
      <c r="E13" s="122">
        <f>E11-E12</f>
        <v>10818208336</v>
      </c>
      <c r="F13" s="51"/>
      <c r="G13" s="51">
        <f>G11-G12</f>
        <v>14031634583</v>
      </c>
      <c r="H13" s="122"/>
      <c r="I13" s="122">
        <f>I11-I12</f>
        <v>14849458715</v>
      </c>
      <c r="J13" s="122">
        <f>J11-J12</f>
        <v>11885030504</v>
      </c>
      <c r="K13" s="122">
        <f>K11-K12</f>
        <v>10772068960</v>
      </c>
      <c r="L13" s="119">
        <f>L11-L12</f>
        <v>11885030504</v>
      </c>
      <c r="M13" s="119">
        <f aca="true" t="shared" si="0" ref="M13:M28">K13</f>
        <v>10772068960</v>
      </c>
    </row>
    <row r="14" spans="1:13" ht="24" customHeight="1">
      <c r="A14" s="119" t="s">
        <v>245</v>
      </c>
      <c r="B14" s="121">
        <v>11</v>
      </c>
      <c r="C14" s="121" t="s">
        <v>246</v>
      </c>
      <c r="D14" s="122"/>
      <c r="E14" s="122">
        <v>9021977766</v>
      </c>
      <c r="F14" s="123"/>
      <c r="G14" s="123">
        <v>10258915665</v>
      </c>
      <c r="H14" s="124"/>
      <c r="I14" s="124">
        <v>10787270184</v>
      </c>
      <c r="J14" s="122">
        <v>8633651072</v>
      </c>
      <c r="K14" s="122">
        <v>7863534763</v>
      </c>
      <c r="L14" s="119">
        <f aca="true" t="shared" si="1" ref="L14:L26">J14+D14+F14+H14</f>
        <v>8633651072</v>
      </c>
      <c r="M14" s="119">
        <f t="shared" si="0"/>
        <v>7863534763</v>
      </c>
    </row>
    <row r="15" spans="1:13" ht="24" customHeight="1">
      <c r="A15" s="119" t="s">
        <v>247</v>
      </c>
      <c r="B15" s="121">
        <v>20</v>
      </c>
      <c r="C15" s="121"/>
      <c r="D15" s="122"/>
      <c r="E15" s="122">
        <f>E13-E14</f>
        <v>1796230570</v>
      </c>
      <c r="F15" s="51"/>
      <c r="G15" s="51">
        <f>G13-G14</f>
        <v>3772718918</v>
      </c>
      <c r="H15" s="122"/>
      <c r="I15" s="122">
        <f>I13-I14</f>
        <v>4062188531</v>
      </c>
      <c r="J15" s="122">
        <f>J13-J14</f>
        <v>3251379432</v>
      </c>
      <c r="K15" s="122">
        <f>K13-K14</f>
        <v>2908534197</v>
      </c>
      <c r="L15" s="119">
        <f t="shared" si="1"/>
        <v>3251379432</v>
      </c>
      <c r="M15" s="119">
        <f t="shared" si="0"/>
        <v>2908534197</v>
      </c>
    </row>
    <row r="16" spans="1:13" ht="24" customHeight="1">
      <c r="A16" s="119" t="s">
        <v>248</v>
      </c>
      <c r="B16" s="121">
        <v>21</v>
      </c>
      <c r="C16" s="121" t="s">
        <v>249</v>
      </c>
      <c r="D16" s="122"/>
      <c r="E16" s="122">
        <v>77928227</v>
      </c>
      <c r="F16" s="123"/>
      <c r="G16" s="123">
        <v>37767434</v>
      </c>
      <c r="H16" s="124"/>
      <c r="I16" s="124">
        <v>77847139</v>
      </c>
      <c r="J16" s="122">
        <v>82450684</v>
      </c>
      <c r="K16" s="122">
        <v>42921373</v>
      </c>
      <c r="L16" s="119">
        <f t="shared" si="1"/>
        <v>82450684</v>
      </c>
      <c r="M16" s="119">
        <f t="shared" si="0"/>
        <v>42921373</v>
      </c>
    </row>
    <row r="17" spans="1:13" ht="24" customHeight="1">
      <c r="A17" s="119" t="s">
        <v>250</v>
      </c>
      <c r="B17" s="121">
        <v>22</v>
      </c>
      <c r="C17" s="121" t="s">
        <v>251</v>
      </c>
      <c r="D17" s="122"/>
      <c r="E17" s="122">
        <v>0</v>
      </c>
      <c r="F17" s="123"/>
      <c r="G17" s="123">
        <v>14584</v>
      </c>
      <c r="H17" s="124"/>
      <c r="I17" s="124"/>
      <c r="J17" s="122">
        <v>93857022</v>
      </c>
      <c r="K17" s="122">
        <v>0</v>
      </c>
      <c r="L17" s="119">
        <f t="shared" si="1"/>
        <v>93857022</v>
      </c>
      <c r="M17" s="119">
        <f t="shared" si="0"/>
        <v>0</v>
      </c>
    </row>
    <row r="18" spans="1:13" ht="24" customHeight="1">
      <c r="A18" s="125" t="s">
        <v>252</v>
      </c>
      <c r="B18" s="126">
        <v>23</v>
      </c>
      <c r="C18" s="126"/>
      <c r="D18" s="127"/>
      <c r="E18" s="127"/>
      <c r="F18" s="128"/>
      <c r="G18" s="128"/>
      <c r="H18" s="129"/>
      <c r="I18" s="129"/>
      <c r="J18" s="127">
        <v>93753982</v>
      </c>
      <c r="K18" s="127"/>
      <c r="L18" s="119">
        <f t="shared" si="1"/>
        <v>93753982</v>
      </c>
      <c r="M18" s="119">
        <f t="shared" si="0"/>
        <v>0</v>
      </c>
    </row>
    <row r="19" spans="1:13" ht="24" customHeight="1">
      <c r="A19" s="119" t="s">
        <v>253</v>
      </c>
      <c r="B19" s="121">
        <v>24</v>
      </c>
      <c r="C19" s="121"/>
      <c r="D19" s="122"/>
      <c r="E19" s="122">
        <v>498438754</v>
      </c>
      <c r="F19" s="123"/>
      <c r="G19" s="123">
        <v>916675954</v>
      </c>
      <c r="H19" s="124"/>
      <c r="I19" s="124">
        <v>432209480</v>
      </c>
      <c r="J19" s="122">
        <v>459933946</v>
      </c>
      <c r="K19" s="122">
        <v>315103181</v>
      </c>
      <c r="L19" s="119">
        <f t="shared" si="1"/>
        <v>459933946</v>
      </c>
      <c r="M19" s="119">
        <f t="shared" si="0"/>
        <v>315103181</v>
      </c>
    </row>
    <row r="20" spans="1:13" ht="24" customHeight="1">
      <c r="A20" s="119" t="s">
        <v>254</v>
      </c>
      <c r="B20" s="121">
        <v>25</v>
      </c>
      <c r="C20" s="121"/>
      <c r="D20" s="122"/>
      <c r="E20" s="122">
        <v>1013776965</v>
      </c>
      <c r="F20" s="123"/>
      <c r="G20" s="123">
        <f>1318941189+312998</f>
        <v>1319254187</v>
      </c>
      <c r="H20" s="124"/>
      <c r="I20" s="124">
        <v>1036207571</v>
      </c>
      <c r="J20" s="122">
        <v>1014545753</v>
      </c>
      <c r="K20" s="122">
        <v>980971436</v>
      </c>
      <c r="L20" s="119">
        <f t="shared" si="1"/>
        <v>1014545753</v>
      </c>
      <c r="M20" s="119">
        <f t="shared" si="0"/>
        <v>980971436</v>
      </c>
    </row>
    <row r="21" spans="1:14" ht="24" customHeight="1">
      <c r="A21" s="119" t="s">
        <v>255</v>
      </c>
      <c r="B21" s="121">
        <v>30</v>
      </c>
      <c r="C21" s="121"/>
      <c r="D21" s="122"/>
      <c r="E21" s="122">
        <f>E15+E16-E17-E19-E20</f>
        <v>361943078</v>
      </c>
      <c r="F21" s="51"/>
      <c r="G21" s="51">
        <f>G15+G16-G17-G19-G20</f>
        <v>1574541627</v>
      </c>
      <c r="H21" s="122"/>
      <c r="I21" s="122">
        <f>I15+I16-I17-I19-I20</f>
        <v>2671618619</v>
      </c>
      <c r="J21" s="122">
        <f>J15+J16-J17-J19-J20</f>
        <v>1765493395</v>
      </c>
      <c r="K21" s="122">
        <f>K15+K16-K17-K19-K20</f>
        <v>1655380953</v>
      </c>
      <c r="L21" s="119">
        <f t="shared" si="1"/>
        <v>1765493395</v>
      </c>
      <c r="M21" s="119">
        <f t="shared" si="0"/>
        <v>1655380953</v>
      </c>
      <c r="N21" s="3"/>
    </row>
    <row r="22" spans="1:13" ht="24" customHeight="1">
      <c r="A22" s="119" t="s">
        <v>256</v>
      </c>
      <c r="B22" s="121">
        <v>31</v>
      </c>
      <c r="C22" s="121"/>
      <c r="D22" s="122"/>
      <c r="E22" s="122">
        <v>41297000</v>
      </c>
      <c r="F22" s="123"/>
      <c r="G22" s="123">
        <v>9000</v>
      </c>
      <c r="H22" s="124"/>
      <c r="I22" s="124"/>
      <c r="J22" s="122">
        <v>10000</v>
      </c>
      <c r="K22" s="122">
        <v>0</v>
      </c>
      <c r="L22" s="119">
        <f t="shared" si="1"/>
        <v>10000</v>
      </c>
      <c r="M22" s="119">
        <f t="shared" si="0"/>
        <v>0</v>
      </c>
    </row>
    <row r="23" spans="1:13" ht="24" customHeight="1">
      <c r="A23" s="119" t="s">
        <v>257</v>
      </c>
      <c r="B23" s="121">
        <v>32</v>
      </c>
      <c r="C23" s="121"/>
      <c r="D23" s="122"/>
      <c r="E23" s="122">
        <v>148973948</v>
      </c>
      <c r="F23" s="123"/>
      <c r="G23" s="123"/>
      <c r="H23" s="124"/>
      <c r="I23" s="124"/>
      <c r="J23" s="122"/>
      <c r="K23" s="122"/>
      <c r="L23" s="119">
        <f t="shared" si="1"/>
        <v>0</v>
      </c>
      <c r="M23" s="119">
        <f t="shared" si="0"/>
        <v>0</v>
      </c>
    </row>
    <row r="24" spans="1:13" ht="24" customHeight="1">
      <c r="A24" s="119" t="s">
        <v>258</v>
      </c>
      <c r="B24" s="121">
        <v>40</v>
      </c>
      <c r="C24" s="121"/>
      <c r="D24" s="122"/>
      <c r="E24" s="122">
        <f>E22-E23</f>
        <v>-107676948</v>
      </c>
      <c r="F24" s="123"/>
      <c r="G24" s="123">
        <f>G22-G23</f>
        <v>9000</v>
      </c>
      <c r="H24" s="124"/>
      <c r="I24" s="124">
        <f>I22-I23</f>
        <v>0</v>
      </c>
      <c r="J24" s="122">
        <f>J22-J23</f>
        <v>10000</v>
      </c>
      <c r="K24" s="122">
        <f>K22-K23</f>
        <v>0</v>
      </c>
      <c r="L24" s="119">
        <f t="shared" si="1"/>
        <v>10000</v>
      </c>
      <c r="M24" s="119">
        <f t="shared" si="0"/>
        <v>0</v>
      </c>
    </row>
    <row r="25" spans="1:13" ht="24" customHeight="1">
      <c r="A25" s="119" t="s">
        <v>259</v>
      </c>
      <c r="B25" s="121">
        <v>50</v>
      </c>
      <c r="C25" s="121"/>
      <c r="D25" s="122"/>
      <c r="E25" s="122">
        <f>E21+E24</f>
        <v>254266130</v>
      </c>
      <c r="F25" s="123"/>
      <c r="G25" s="123">
        <f>G21+G24</f>
        <v>1574550627</v>
      </c>
      <c r="H25" s="124"/>
      <c r="I25" s="124">
        <f>I21+I24</f>
        <v>2671618619</v>
      </c>
      <c r="J25" s="122">
        <f>J21+J24</f>
        <v>1765503395</v>
      </c>
      <c r="K25" s="122">
        <f>K21+K24</f>
        <v>1655380953</v>
      </c>
      <c r="L25" s="119">
        <f t="shared" si="1"/>
        <v>1765503395</v>
      </c>
      <c r="M25" s="119">
        <f t="shared" si="0"/>
        <v>1655380953</v>
      </c>
    </row>
    <row r="26" spans="1:13" ht="24" customHeight="1">
      <c r="A26" s="119" t="s">
        <v>260</v>
      </c>
      <c r="B26" s="121">
        <v>51</v>
      </c>
      <c r="C26" s="121" t="s">
        <v>261</v>
      </c>
      <c r="D26" s="122"/>
      <c r="E26" s="122">
        <v>35597300</v>
      </c>
      <c r="F26" s="123"/>
      <c r="G26" s="123">
        <v>220437100</v>
      </c>
      <c r="H26" s="124"/>
      <c r="I26" s="124">
        <v>374026607</v>
      </c>
      <c r="J26" s="130">
        <v>247170500</v>
      </c>
      <c r="K26" s="130">
        <v>231753333</v>
      </c>
      <c r="L26" s="119">
        <f t="shared" si="1"/>
        <v>247170500</v>
      </c>
      <c r="M26" s="119">
        <f t="shared" si="0"/>
        <v>231753333</v>
      </c>
    </row>
    <row r="27" spans="1:13" ht="24" customHeight="1">
      <c r="A27" s="131" t="s">
        <v>262</v>
      </c>
      <c r="B27" s="132">
        <v>52</v>
      </c>
      <c r="C27" s="132" t="s">
        <v>261</v>
      </c>
      <c r="D27" s="130"/>
      <c r="E27" s="130"/>
      <c r="F27" s="133"/>
      <c r="G27" s="133"/>
      <c r="H27" s="134"/>
      <c r="I27" s="134"/>
      <c r="J27" s="130"/>
      <c r="K27" s="130"/>
      <c r="L27" s="131"/>
      <c r="M27" s="119">
        <f t="shared" si="0"/>
        <v>0</v>
      </c>
    </row>
    <row r="28" spans="1:13" ht="24" customHeight="1">
      <c r="A28" s="131" t="s">
        <v>263</v>
      </c>
      <c r="B28" s="132">
        <v>60</v>
      </c>
      <c r="C28" s="132"/>
      <c r="D28" s="134"/>
      <c r="E28" s="134">
        <f>E25-E26</f>
        <v>218668830</v>
      </c>
      <c r="F28" s="134"/>
      <c r="G28" s="134">
        <f>G25-G26</f>
        <v>1354113527</v>
      </c>
      <c r="H28" s="134"/>
      <c r="I28" s="134">
        <f>I25-I26</f>
        <v>2297592012</v>
      </c>
      <c r="J28" s="134">
        <f>J25-J26</f>
        <v>1518332895</v>
      </c>
      <c r="K28" s="134">
        <f>K25-K26</f>
        <v>1423627620</v>
      </c>
      <c r="L28" s="134">
        <f>L25-L26</f>
        <v>1518332895</v>
      </c>
      <c r="M28" s="119">
        <f t="shared" si="0"/>
        <v>1423627620</v>
      </c>
    </row>
    <row r="29" spans="1:13" ht="24" customHeight="1">
      <c r="A29" s="131" t="s">
        <v>264</v>
      </c>
      <c r="B29" s="132">
        <v>70</v>
      </c>
      <c r="C29" s="132"/>
      <c r="D29" s="132"/>
      <c r="E29" s="132">
        <v>400</v>
      </c>
      <c r="F29" s="135"/>
      <c r="G29" s="135">
        <v>300</v>
      </c>
      <c r="H29" s="132"/>
      <c r="I29" s="132">
        <v>300</v>
      </c>
      <c r="J29" s="132">
        <v>300</v>
      </c>
      <c r="K29" s="132">
        <v>300</v>
      </c>
      <c r="L29" s="136">
        <f>J29</f>
        <v>300</v>
      </c>
      <c r="M29" s="136">
        <v>300</v>
      </c>
    </row>
    <row r="30" spans="1:13" ht="24" customHeight="1">
      <c r="A30" s="137" t="s">
        <v>265</v>
      </c>
      <c r="B30" s="138"/>
      <c r="C30" s="138"/>
      <c r="D30" s="138"/>
      <c r="E30" s="138">
        <v>127</v>
      </c>
      <c r="F30" s="63"/>
      <c r="G30" s="63">
        <f>G28/1714330</f>
        <v>789.8791522052347</v>
      </c>
      <c r="H30" s="63"/>
      <c r="I30" s="63">
        <f>I28/1714330</f>
        <v>1340.2273844592348</v>
      </c>
      <c r="J30" s="139">
        <f>J28/1714330</f>
        <v>885.6713089078532</v>
      </c>
      <c r="K30" s="139">
        <f>K28/1714330</f>
        <v>830.4279922768662</v>
      </c>
      <c r="L30" s="139">
        <f>J30</f>
        <v>885.6713089078532</v>
      </c>
      <c r="M30" s="139">
        <f>M28/1714330</f>
        <v>830.4279922768662</v>
      </c>
    </row>
    <row r="31" ht="3.75" customHeight="1">
      <c r="E31" s="138">
        <v>127</v>
      </c>
    </row>
    <row r="32" spans="1:13" ht="15.75">
      <c r="A32" s="140" t="s">
        <v>266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</row>
    <row r="33" spans="1:13" s="142" customFormat="1" ht="17.25" hidden="1">
      <c r="A33" s="141" t="s">
        <v>267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 t="s">
        <v>268</v>
      </c>
      <c r="M33" s="141"/>
    </row>
    <row r="34" spans="1:12" ht="17.25">
      <c r="A34" s="141" t="s">
        <v>267</v>
      </c>
      <c r="L34" s="143" t="s">
        <v>268</v>
      </c>
    </row>
    <row r="39" ht="15">
      <c r="A39" s="93" t="s">
        <v>269</v>
      </c>
    </row>
  </sheetData>
  <mergeCells count="11">
    <mergeCell ref="A32:M32"/>
    <mergeCell ref="A7:M7"/>
    <mergeCell ref="D9:E9"/>
    <mergeCell ref="F9:G9"/>
    <mergeCell ref="H9:I9"/>
    <mergeCell ref="J9:K9"/>
    <mergeCell ref="L9:M9"/>
    <mergeCell ref="K1:M1"/>
    <mergeCell ref="K2:M2"/>
    <mergeCell ref="K3:M3"/>
    <mergeCell ref="A6:M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IV16384"/>
    </sheetView>
  </sheetViews>
  <sheetFormatPr defaultColWidth="9.00390625" defaultRowHeight="12.75"/>
  <cols>
    <col min="1" max="1" width="63.00390625" style="144" customWidth="1"/>
    <col min="2" max="2" width="5.75390625" style="145" customWidth="1"/>
    <col min="3" max="3" width="7.125" style="145" customWidth="1"/>
    <col min="4" max="4" width="16.875" style="145" customWidth="1"/>
    <col min="5" max="5" width="20.00390625" style="145" customWidth="1"/>
    <col min="6" max="6" width="17.875" style="145" hidden="1" customWidth="1"/>
  </cols>
  <sheetData>
    <row r="1" spans="1:6" ht="20.25" customHeight="1">
      <c r="A1" s="144" t="s">
        <v>270</v>
      </c>
      <c r="D1" s="146" t="s">
        <v>271</v>
      </c>
      <c r="E1" s="146"/>
      <c r="F1" s="146"/>
    </row>
    <row r="2" spans="1:6" ht="19.5" customHeight="1">
      <c r="A2" s="144" t="s">
        <v>272</v>
      </c>
      <c r="D2" s="147" t="s">
        <v>273</v>
      </c>
      <c r="E2" s="147"/>
      <c r="F2" s="147"/>
    </row>
    <row r="3" spans="1:6" ht="15.75" customHeight="1">
      <c r="A3" s="148"/>
      <c r="B3" s="149"/>
      <c r="C3" s="149"/>
      <c r="D3" s="150" t="s">
        <v>274</v>
      </c>
      <c r="E3" s="150"/>
      <c r="F3" s="150"/>
    </row>
    <row r="4" spans="1:6" ht="23.25" customHeight="1">
      <c r="A4" s="151" t="s">
        <v>275</v>
      </c>
      <c r="B4" s="151"/>
      <c r="C4" s="151"/>
      <c r="D4" s="151"/>
      <c r="E4" s="151"/>
      <c r="F4" s="151"/>
    </row>
    <row r="5" spans="1:6" ht="23.25" customHeight="1">
      <c r="A5" s="152" t="s">
        <v>276</v>
      </c>
      <c r="B5" s="152"/>
      <c r="C5" s="152"/>
      <c r="D5" s="152"/>
      <c r="E5" s="152"/>
      <c r="F5" s="152"/>
    </row>
    <row r="6" spans="1:6" ht="13.5" customHeight="1">
      <c r="A6" s="153" t="s">
        <v>277</v>
      </c>
      <c r="B6" s="153"/>
      <c r="C6" s="153"/>
      <c r="D6" s="153"/>
      <c r="E6" s="153"/>
      <c r="F6" s="153"/>
    </row>
    <row r="7" spans="1:6" ht="16.5" customHeight="1">
      <c r="A7" s="154"/>
      <c r="E7" s="155" t="s">
        <v>278</v>
      </c>
      <c r="F7" s="155"/>
    </row>
    <row r="8" spans="1:6" s="161" customFormat="1" ht="18.75" customHeight="1">
      <c r="A8" s="156"/>
      <c r="B8" s="157" t="s">
        <v>229</v>
      </c>
      <c r="C8" s="157" t="s">
        <v>230</v>
      </c>
      <c r="D8" s="158" t="s">
        <v>279</v>
      </c>
      <c r="E8" s="159"/>
      <c r="F8" s="160" t="s">
        <v>238</v>
      </c>
    </row>
    <row r="9" spans="1:6" s="161" customFormat="1" ht="18.75" customHeight="1">
      <c r="A9" s="162" t="s">
        <v>208</v>
      </c>
      <c r="B9" s="163" t="s">
        <v>235</v>
      </c>
      <c r="C9" s="163" t="s">
        <v>280</v>
      </c>
      <c r="D9" s="164" t="s">
        <v>237</v>
      </c>
      <c r="E9" s="165" t="s">
        <v>238</v>
      </c>
      <c r="F9" s="166"/>
    </row>
    <row r="10" spans="1:6" ht="18.75" customHeight="1">
      <c r="A10" s="167" t="s">
        <v>240</v>
      </c>
      <c r="B10" s="168">
        <v>2</v>
      </c>
      <c r="C10" s="168">
        <v>3</v>
      </c>
      <c r="D10" s="168">
        <v>4</v>
      </c>
      <c r="E10" s="169">
        <v>5</v>
      </c>
      <c r="F10" s="169">
        <v>6</v>
      </c>
    </row>
    <row r="11" spans="1:6" ht="18.75" customHeight="1">
      <c r="A11" s="170" t="s">
        <v>281</v>
      </c>
      <c r="B11" s="171"/>
      <c r="C11" s="171"/>
      <c r="D11" s="171"/>
      <c r="E11" s="172"/>
      <c r="F11" s="172"/>
    </row>
    <row r="12" spans="1:6" ht="18.75" customHeight="1">
      <c r="A12" s="173" t="s">
        <v>282</v>
      </c>
      <c r="B12" s="174" t="s">
        <v>240</v>
      </c>
      <c r="C12" s="174"/>
      <c r="D12" s="175">
        <v>9656591704</v>
      </c>
      <c r="E12" s="175">
        <v>10820329990</v>
      </c>
      <c r="F12" s="175">
        <f>29461727526+12494493005</f>
        <v>41956220531</v>
      </c>
    </row>
    <row r="13" spans="1:6" ht="18.75" customHeight="1">
      <c r="A13" s="173" t="s">
        <v>283</v>
      </c>
      <c r="B13" s="174" t="s">
        <v>243</v>
      </c>
      <c r="C13" s="174"/>
      <c r="D13" s="176">
        <v>-7606593050</v>
      </c>
      <c r="E13" s="176">
        <v>-7380467102</v>
      </c>
      <c r="F13" s="176">
        <f>-5204664822-7380467102-4338719244-5168510587</f>
        <v>-22092361755</v>
      </c>
    </row>
    <row r="14" spans="1:6" ht="18.75" customHeight="1">
      <c r="A14" s="173" t="s">
        <v>284</v>
      </c>
      <c r="B14" s="174" t="s">
        <v>285</v>
      </c>
      <c r="C14" s="174"/>
      <c r="D14" s="176">
        <v>-1109692240</v>
      </c>
      <c r="E14" s="176">
        <v>-1197277900</v>
      </c>
      <c r="F14" s="176">
        <v>-9256344349</v>
      </c>
    </row>
    <row r="15" spans="1:6" ht="18.75" customHeight="1">
      <c r="A15" s="173" t="s">
        <v>286</v>
      </c>
      <c r="B15" s="174" t="s">
        <v>287</v>
      </c>
      <c r="C15" s="174"/>
      <c r="D15" s="176">
        <v>-93753982</v>
      </c>
      <c r="E15" s="176">
        <v>-101999970</v>
      </c>
      <c r="F15" s="176"/>
    </row>
    <row r="16" spans="1:6" ht="18.75" customHeight="1">
      <c r="A16" s="173" t="s">
        <v>288</v>
      </c>
      <c r="B16" s="174" t="s">
        <v>289</v>
      </c>
      <c r="C16" s="174"/>
      <c r="D16" s="176">
        <v>-139316340</v>
      </c>
      <c r="E16" s="176">
        <v>-10817582</v>
      </c>
      <c r="F16" s="176">
        <f>-100000000-10817582-270000000-450000000</f>
        <v>-830817582</v>
      </c>
    </row>
    <row r="17" spans="1:6" ht="18.75" customHeight="1">
      <c r="A17" s="173" t="s">
        <v>290</v>
      </c>
      <c r="B17" s="174" t="s">
        <v>291</v>
      </c>
      <c r="C17" s="174"/>
      <c r="D17" s="175">
        <v>461407261</v>
      </c>
      <c r="E17" s="175">
        <v>3998495390</v>
      </c>
      <c r="F17" s="175">
        <f>380586840+3998495390+527743318+6027618+487329408</f>
        <v>5400182574</v>
      </c>
    </row>
    <row r="18" spans="1:6" ht="18.75" customHeight="1">
      <c r="A18" s="173" t="s">
        <v>292</v>
      </c>
      <c r="B18" s="174" t="s">
        <v>293</v>
      </c>
      <c r="C18" s="174"/>
      <c r="D18" s="176">
        <v>-3114919574</v>
      </c>
      <c r="E18" s="176">
        <v>-4416805654</v>
      </c>
      <c r="F18" s="176">
        <f>-4935806671-2363891911-4416805645-2740217104+5681999844-250</f>
        <v>-8774721737</v>
      </c>
    </row>
    <row r="19" spans="1:6" s="181" customFormat="1" ht="18.75" customHeight="1">
      <c r="A19" s="177" t="s">
        <v>294</v>
      </c>
      <c r="B19" s="178">
        <v>20</v>
      </c>
      <c r="C19" s="178"/>
      <c r="D19" s="179">
        <f>SUM(D12:D18)</f>
        <v>-1946276221</v>
      </c>
      <c r="E19" s="180">
        <f>SUM(E12:E18)</f>
        <v>1711457172</v>
      </c>
      <c r="F19" s="180">
        <f>SUM(F12:F18)</f>
        <v>6402157682</v>
      </c>
    </row>
    <row r="20" spans="1:6" ht="18.75" customHeight="1">
      <c r="A20" s="170" t="s">
        <v>295</v>
      </c>
      <c r="B20" s="182"/>
      <c r="C20" s="182"/>
      <c r="D20" s="180"/>
      <c r="E20" s="180"/>
      <c r="F20" s="180"/>
    </row>
    <row r="21" spans="1:6" ht="18.75" customHeight="1">
      <c r="A21" s="173" t="s">
        <v>296</v>
      </c>
      <c r="B21" s="183">
        <v>21</v>
      </c>
      <c r="C21" s="183"/>
      <c r="D21" s="176"/>
      <c r="E21" s="176"/>
      <c r="F21" s="176">
        <f>-93470524-50570000</f>
        <v>-144040524</v>
      </c>
    </row>
    <row r="22" spans="1:6" ht="18.75" customHeight="1">
      <c r="A22" s="173" t="s">
        <v>297</v>
      </c>
      <c r="B22" s="183">
        <v>22</v>
      </c>
      <c r="C22" s="183"/>
      <c r="D22" s="175"/>
      <c r="E22" s="175"/>
      <c r="F22" s="175">
        <v>40000000</v>
      </c>
    </row>
    <row r="23" spans="1:6" ht="18.75" customHeight="1">
      <c r="A23" s="173" t="s">
        <v>298</v>
      </c>
      <c r="B23" s="183">
        <v>23</v>
      </c>
      <c r="C23" s="183"/>
      <c r="D23" s="183"/>
      <c r="E23" s="183"/>
      <c r="F23" s="183"/>
    </row>
    <row r="24" spans="1:6" ht="18.75" customHeight="1">
      <c r="A24" s="173" t="s">
        <v>299</v>
      </c>
      <c r="B24" s="183">
        <v>24</v>
      </c>
      <c r="C24" s="183"/>
      <c r="D24" s="183"/>
      <c r="E24" s="183"/>
      <c r="F24" s="183"/>
    </row>
    <row r="25" spans="1:6" ht="18.75" customHeight="1">
      <c r="A25" s="173" t="s">
        <v>300</v>
      </c>
      <c r="B25" s="183">
        <v>25</v>
      </c>
      <c r="C25" s="183"/>
      <c r="D25" s="183"/>
      <c r="E25" s="183"/>
      <c r="F25" s="183"/>
    </row>
    <row r="26" spans="1:6" ht="18.75" customHeight="1">
      <c r="A26" s="173" t="s">
        <v>301</v>
      </c>
      <c r="B26" s="183">
        <v>26</v>
      </c>
      <c r="C26" s="183"/>
      <c r="D26" s="175"/>
      <c r="E26" s="175"/>
      <c r="F26" s="175"/>
    </row>
    <row r="27" spans="1:6" ht="18.75" customHeight="1">
      <c r="A27" s="173" t="s">
        <v>302</v>
      </c>
      <c r="B27" s="183">
        <v>27</v>
      </c>
      <c r="C27" s="183"/>
      <c r="D27" s="175">
        <v>82450684</v>
      </c>
      <c r="E27" s="175"/>
      <c r="F27" s="175">
        <v>198510966</v>
      </c>
    </row>
    <row r="28" spans="1:6" s="181" customFormat="1" ht="18.75" customHeight="1">
      <c r="A28" s="177" t="s">
        <v>303</v>
      </c>
      <c r="B28" s="178">
        <v>30</v>
      </c>
      <c r="C28" s="178"/>
      <c r="D28" s="179">
        <f>D21+D22+D23+D24+D25+D26+D27</f>
        <v>82450684</v>
      </c>
      <c r="E28" s="179">
        <f>E21+E22+E23+E24+E25+E26+E27</f>
        <v>0</v>
      </c>
      <c r="F28" s="179">
        <f>F21+F22+F23+F24+F25+F26+F27</f>
        <v>94470442</v>
      </c>
    </row>
    <row r="29" spans="1:6" ht="18.75" customHeight="1">
      <c r="A29" s="170" t="s">
        <v>304</v>
      </c>
      <c r="B29" s="182"/>
      <c r="C29" s="182"/>
      <c r="D29" s="182"/>
      <c r="E29" s="182"/>
      <c r="F29" s="182"/>
    </row>
    <row r="30" spans="1:6" ht="18.75" customHeight="1">
      <c r="A30" s="173" t="s">
        <v>305</v>
      </c>
      <c r="B30" s="183">
        <v>31</v>
      </c>
      <c r="C30" s="183"/>
      <c r="D30" s="175"/>
      <c r="E30" s="175"/>
      <c r="F30" s="175"/>
    </row>
    <row r="31" spans="1:6" ht="18.75" customHeight="1">
      <c r="A31" s="173" t="s">
        <v>306</v>
      </c>
      <c r="B31" s="183"/>
      <c r="C31" s="183"/>
      <c r="D31" s="183"/>
      <c r="E31" s="183"/>
      <c r="F31" s="183"/>
    </row>
    <row r="32" spans="1:6" ht="18.75" customHeight="1">
      <c r="A32" s="173" t="s">
        <v>307</v>
      </c>
      <c r="B32" s="183">
        <v>32</v>
      </c>
      <c r="C32" s="183"/>
      <c r="D32" s="183"/>
      <c r="E32" s="183"/>
      <c r="F32" s="183"/>
    </row>
    <row r="33" spans="1:6" ht="18.75" customHeight="1">
      <c r="A33" s="173" t="s">
        <v>308</v>
      </c>
      <c r="B33" s="183">
        <v>33</v>
      </c>
      <c r="C33" s="183"/>
      <c r="D33" s="175">
        <v>1000000000</v>
      </c>
      <c r="E33" s="175"/>
      <c r="F33" s="175">
        <f>E33</f>
        <v>0</v>
      </c>
    </row>
    <row r="34" spans="1:6" ht="18.75" customHeight="1">
      <c r="A34" s="173" t="s">
        <v>309</v>
      </c>
      <c r="B34" s="183">
        <v>34</v>
      </c>
      <c r="C34" s="183"/>
      <c r="D34" s="175"/>
      <c r="E34" s="175"/>
      <c r="F34" s="175"/>
    </row>
    <row r="35" spans="1:6" ht="18.75" customHeight="1">
      <c r="A35" s="173" t="s">
        <v>310</v>
      </c>
      <c r="B35" s="183">
        <v>35</v>
      </c>
      <c r="C35" s="183"/>
      <c r="D35" s="183"/>
      <c r="E35" s="183"/>
      <c r="F35" s="183"/>
    </row>
    <row r="36" spans="1:6" ht="18.75" customHeight="1">
      <c r="A36" s="173" t="s">
        <v>311</v>
      </c>
      <c r="B36" s="183">
        <v>36</v>
      </c>
      <c r="C36" s="183"/>
      <c r="D36" s="176">
        <v>-1092026000</v>
      </c>
      <c r="E36" s="176"/>
      <c r="F36" s="176">
        <f>-400266633-2057196000</f>
        <v>-2457462633</v>
      </c>
    </row>
    <row r="37" spans="1:6" s="181" customFormat="1" ht="18.75" customHeight="1">
      <c r="A37" s="170" t="s">
        <v>312</v>
      </c>
      <c r="B37" s="178">
        <v>40</v>
      </c>
      <c r="C37" s="178"/>
      <c r="D37" s="184">
        <f>SUM(D30:D36)</f>
        <v>-92026000</v>
      </c>
      <c r="E37" s="184">
        <f>SUM(E30:E36)</f>
        <v>0</v>
      </c>
      <c r="F37" s="184">
        <f>SUM(F30:F36)</f>
        <v>-2457462633</v>
      </c>
    </row>
    <row r="38" spans="1:6" ht="18.75" customHeight="1">
      <c r="A38" s="170" t="s">
        <v>313</v>
      </c>
      <c r="B38" s="185">
        <v>50</v>
      </c>
      <c r="C38" s="185"/>
      <c r="D38" s="186">
        <f>D19+D28+D37</f>
        <v>-1955851537</v>
      </c>
      <c r="E38" s="187">
        <f>E19+E28+E37</f>
        <v>1711457172</v>
      </c>
      <c r="F38" s="187">
        <f>F19+F28+F37</f>
        <v>4039165491</v>
      </c>
    </row>
    <row r="39" spans="1:7" ht="18.75" customHeight="1">
      <c r="A39" s="170" t="s">
        <v>314</v>
      </c>
      <c r="B39" s="185">
        <v>60</v>
      </c>
      <c r="C39" s="188"/>
      <c r="D39" s="189">
        <v>7156408718</v>
      </c>
      <c r="E39" s="190">
        <v>2847573576</v>
      </c>
      <c r="F39" s="189">
        <v>2847573576</v>
      </c>
      <c r="G39" s="191"/>
    </row>
    <row r="40" spans="1:6" ht="18.75" customHeight="1">
      <c r="A40" s="192" t="s">
        <v>315</v>
      </c>
      <c r="B40" s="193">
        <v>61</v>
      </c>
      <c r="C40" s="193"/>
      <c r="D40" s="184">
        <v>-103040</v>
      </c>
      <c r="E40" s="194"/>
      <c r="F40" s="195">
        <v>11527651</v>
      </c>
    </row>
    <row r="41" spans="1:6" s="199" customFormat="1" ht="18.75" customHeight="1">
      <c r="A41" s="196" t="s">
        <v>316</v>
      </c>
      <c r="B41" s="197">
        <v>70</v>
      </c>
      <c r="C41" s="197" t="s">
        <v>317</v>
      </c>
      <c r="D41" s="198">
        <f>SUM(D38:D40)</f>
        <v>5200454141</v>
      </c>
      <c r="E41" s="198">
        <f>SUM(E38:E40)</f>
        <v>4559030748</v>
      </c>
      <c r="F41" s="198">
        <f>SUM(F38:F40)</f>
        <v>6898266718</v>
      </c>
    </row>
    <row r="42" spans="1:6" ht="9" customHeight="1">
      <c r="A42" s="200"/>
      <c r="B42" s="149"/>
      <c r="C42" s="149"/>
      <c r="D42" s="149"/>
      <c r="E42" s="149"/>
      <c r="F42" s="149"/>
    </row>
    <row r="43" ht="16.5">
      <c r="A43" s="201" t="s">
        <v>318</v>
      </c>
    </row>
    <row r="44" spans="1:6" ht="16.5" customHeight="1">
      <c r="A44" s="202" t="s">
        <v>319</v>
      </c>
      <c r="B44" s="202"/>
      <c r="C44" s="202"/>
      <c r="D44" s="202"/>
      <c r="E44" s="202"/>
      <c r="F44" s="202"/>
    </row>
    <row r="45" spans="1:6" ht="10.5" customHeight="1">
      <c r="A45" s="203"/>
      <c r="B45" s="204"/>
      <c r="C45" s="204"/>
      <c r="D45" s="204"/>
      <c r="E45" s="204"/>
      <c r="F45" s="204"/>
    </row>
    <row r="46" ht="10.5" customHeight="1"/>
    <row r="47" ht="10.5" customHeight="1"/>
    <row r="48" ht="11.25" customHeight="1"/>
    <row r="50" spans="1:6" ht="18.75" customHeight="1">
      <c r="A50" s="205" t="s">
        <v>320</v>
      </c>
      <c r="B50" s="205"/>
      <c r="C50" s="205"/>
      <c r="D50" s="205"/>
      <c r="E50" s="205"/>
      <c r="F50" s="205"/>
    </row>
    <row r="51" ht="12.75">
      <c r="A51" s="144" t="s">
        <v>321</v>
      </c>
    </row>
    <row r="52" ht="15">
      <c r="A52" s="206"/>
    </row>
  </sheetData>
  <mergeCells count="11">
    <mergeCell ref="A44:F44"/>
    <mergeCell ref="A50:F50"/>
    <mergeCell ref="A5:F5"/>
    <mergeCell ref="A6:F6"/>
    <mergeCell ref="E7:F7"/>
    <mergeCell ref="D8:E8"/>
    <mergeCell ref="F8:F9"/>
    <mergeCell ref="D1:F1"/>
    <mergeCell ref="D2:F2"/>
    <mergeCell ref="D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7"/>
  <sheetViews>
    <sheetView tabSelected="1" workbookViewId="0" topLeftCell="A1">
      <selection activeCell="A1" sqref="A1:IV16384"/>
    </sheetView>
  </sheetViews>
  <sheetFormatPr defaultColWidth="9.00390625" defaultRowHeight="21.75" customHeight="1"/>
  <cols>
    <col min="1" max="1" width="5.625" style="36" customWidth="1"/>
    <col min="2" max="2" width="54.625" style="36" customWidth="1"/>
    <col min="3" max="3" width="20.125" style="36" customWidth="1"/>
    <col min="4" max="4" width="18.125" style="36" customWidth="1"/>
    <col min="5" max="5" width="16.875" style="36" customWidth="1"/>
    <col min="6" max="6" width="10.125" style="36" customWidth="1"/>
    <col min="7" max="7" width="17.75390625" style="36" customWidth="1"/>
    <col min="8" max="8" width="15.25390625" style="36" customWidth="1"/>
    <col min="9" max="9" width="10.25390625" style="36" customWidth="1"/>
    <col min="10" max="10" width="15.25390625" style="36" customWidth="1"/>
    <col min="11" max="11" width="7.625" style="36" customWidth="1"/>
    <col min="12" max="12" width="6.875" style="36" customWidth="1"/>
    <col min="13" max="13" width="7.625" style="36" customWidth="1"/>
    <col min="14" max="14" width="7.125" style="36" customWidth="1"/>
    <col min="15" max="15" width="7.75390625" style="36" customWidth="1"/>
    <col min="16" max="16" width="5.00390625" style="36" customWidth="1"/>
    <col min="17" max="17" width="4.75390625" style="36" customWidth="1"/>
    <col min="18" max="16384" width="16.75390625" style="36" customWidth="1"/>
  </cols>
  <sheetData>
    <row r="1" spans="1:3" ht="21" customHeight="1">
      <c r="A1" s="92" t="s">
        <v>322</v>
      </c>
      <c r="C1" s="207" t="s">
        <v>323</v>
      </c>
    </row>
    <row r="2" spans="1:4" ht="21" customHeight="1">
      <c r="A2" s="208" t="s">
        <v>324</v>
      </c>
      <c r="B2" s="209"/>
      <c r="C2" s="210" t="s">
        <v>83</v>
      </c>
      <c r="D2" s="209"/>
    </row>
    <row r="3" spans="1:4" ht="15" customHeight="1">
      <c r="A3" s="208"/>
      <c r="B3" s="209"/>
      <c r="C3" s="210" t="s">
        <v>325</v>
      </c>
      <c r="D3" s="209"/>
    </row>
    <row r="4" spans="1:4" ht="40.5" customHeight="1">
      <c r="A4" s="211" t="s">
        <v>326</v>
      </c>
      <c r="B4" s="211"/>
      <c r="C4" s="211"/>
      <c r="D4" s="211"/>
    </row>
    <row r="5" spans="1:4" ht="21.75" customHeight="1">
      <c r="A5" s="212" t="s">
        <v>9</v>
      </c>
      <c r="B5" s="212"/>
      <c r="C5" s="212"/>
      <c r="D5" s="212"/>
    </row>
    <row r="6" spans="3:7" ht="21.75" customHeight="1">
      <c r="C6" s="25"/>
      <c r="G6" s="27"/>
    </row>
    <row r="7" spans="1:2" ht="22.5" customHeight="1">
      <c r="A7" s="3" t="s">
        <v>327</v>
      </c>
      <c r="B7" s="3"/>
    </row>
    <row r="8" spans="1:2" ht="22.5" customHeight="1">
      <c r="A8" s="93" t="s">
        <v>328</v>
      </c>
      <c r="B8" s="93"/>
    </row>
    <row r="9" spans="1:2" ht="22.5" customHeight="1">
      <c r="A9" s="93" t="s">
        <v>329</v>
      </c>
      <c r="B9" s="93"/>
    </row>
    <row r="10" spans="1:2" ht="22.5" customHeight="1">
      <c r="A10" s="93" t="s">
        <v>330</v>
      </c>
      <c r="B10" s="93"/>
    </row>
    <row r="11" spans="1:2" ht="22.5" customHeight="1">
      <c r="A11" s="213" t="s">
        <v>331</v>
      </c>
      <c r="B11" s="93"/>
    </row>
    <row r="12" spans="1:2" ht="22.5" customHeight="1">
      <c r="A12" s="213" t="s">
        <v>332</v>
      </c>
      <c r="B12" s="93"/>
    </row>
    <row r="13" spans="1:2" ht="22.5" customHeight="1">
      <c r="A13" s="213" t="s">
        <v>333</v>
      </c>
      <c r="B13" s="93"/>
    </row>
    <row r="14" spans="1:2" ht="22.5" customHeight="1">
      <c r="A14" s="213" t="s">
        <v>334</v>
      </c>
      <c r="B14" s="213"/>
    </row>
    <row r="15" spans="1:2" ht="22.5" customHeight="1">
      <c r="A15" s="93" t="s">
        <v>335</v>
      </c>
      <c r="B15" s="213"/>
    </row>
    <row r="16" spans="1:2" ht="22.5" customHeight="1">
      <c r="A16" s="3" t="s">
        <v>336</v>
      </c>
      <c r="B16" s="3"/>
    </row>
    <row r="17" spans="1:2" ht="22.5" customHeight="1">
      <c r="A17" s="213" t="s">
        <v>337</v>
      </c>
      <c r="B17" s="213"/>
    </row>
    <row r="18" spans="1:2" ht="22.5" customHeight="1">
      <c r="A18" s="213" t="s">
        <v>338</v>
      </c>
      <c r="B18" s="213"/>
    </row>
    <row r="19" spans="1:2" ht="22.5" customHeight="1">
      <c r="A19" s="3" t="s">
        <v>339</v>
      </c>
      <c r="B19" s="3"/>
    </row>
    <row r="20" spans="1:2" ht="22.5" customHeight="1">
      <c r="A20" s="93" t="s">
        <v>340</v>
      </c>
      <c r="B20" s="213"/>
    </row>
    <row r="21" spans="1:2" ht="22.5" customHeight="1">
      <c r="A21" s="213" t="s">
        <v>341</v>
      </c>
      <c r="B21" s="213"/>
    </row>
    <row r="22" spans="1:2" ht="22.5" customHeight="1">
      <c r="A22" s="213" t="s">
        <v>342</v>
      </c>
      <c r="B22" s="213"/>
    </row>
    <row r="23" spans="1:2" ht="22.5" customHeight="1">
      <c r="A23" s="93" t="s">
        <v>343</v>
      </c>
      <c r="B23" s="213"/>
    </row>
    <row r="24" spans="1:2" ht="22.5" customHeight="1">
      <c r="A24" s="213" t="s">
        <v>344</v>
      </c>
      <c r="B24" s="213"/>
    </row>
    <row r="25" spans="1:2" ht="22.5" customHeight="1">
      <c r="A25" s="93" t="s">
        <v>345</v>
      </c>
      <c r="B25" s="213"/>
    </row>
    <row r="26" spans="1:2" ht="22.5" customHeight="1">
      <c r="A26" s="3" t="s">
        <v>346</v>
      </c>
      <c r="B26" s="3"/>
    </row>
    <row r="27" spans="1:2" ht="22.5" customHeight="1">
      <c r="A27" s="3" t="s">
        <v>347</v>
      </c>
      <c r="B27" s="3"/>
    </row>
    <row r="28" spans="1:2" ht="22.5" customHeight="1">
      <c r="A28" s="214" t="s">
        <v>348</v>
      </c>
      <c r="B28" s="214"/>
    </row>
    <row r="29" spans="1:2" ht="22.5" customHeight="1">
      <c r="A29" s="214" t="s">
        <v>349</v>
      </c>
      <c r="B29" s="214"/>
    </row>
    <row r="30" spans="1:2" ht="22.5" customHeight="1">
      <c r="A30" s="213" t="s">
        <v>350</v>
      </c>
      <c r="B30" s="213"/>
    </row>
    <row r="31" spans="1:2" ht="22.5" customHeight="1">
      <c r="A31" s="213" t="s">
        <v>351</v>
      </c>
      <c r="B31" s="213"/>
    </row>
    <row r="32" spans="1:2" ht="22.5" customHeight="1">
      <c r="A32" s="213" t="s">
        <v>352</v>
      </c>
      <c r="B32" s="213"/>
    </row>
    <row r="33" spans="1:2" ht="22.5" customHeight="1">
      <c r="A33" s="213" t="s">
        <v>353</v>
      </c>
      <c r="B33" s="213"/>
    </row>
    <row r="34" spans="1:2" ht="22.5" customHeight="1">
      <c r="A34" s="3" t="s">
        <v>354</v>
      </c>
      <c r="B34" s="3"/>
    </row>
    <row r="35" spans="1:2" ht="22.5" customHeight="1">
      <c r="A35" s="36" t="s">
        <v>355</v>
      </c>
      <c r="B35" s="215"/>
    </row>
    <row r="36" spans="1:2" ht="22.5" customHeight="1">
      <c r="A36" s="213" t="s">
        <v>356</v>
      </c>
      <c r="B36" s="215"/>
    </row>
    <row r="37" spans="1:2" ht="22.5" customHeight="1">
      <c r="A37" s="213" t="s">
        <v>357</v>
      </c>
      <c r="B37" s="215"/>
    </row>
    <row r="38" spans="1:2" ht="22.5" customHeight="1">
      <c r="A38" s="36" t="s">
        <v>358</v>
      </c>
      <c r="B38" s="215"/>
    </row>
    <row r="39" spans="1:2" ht="22.5" customHeight="1">
      <c r="A39" s="36" t="s">
        <v>359</v>
      </c>
      <c r="B39" s="215"/>
    </row>
    <row r="40" spans="1:2" ht="22.5" customHeight="1">
      <c r="A40" s="213" t="s">
        <v>360</v>
      </c>
      <c r="B40" s="213"/>
    </row>
    <row r="41" spans="1:2" ht="22.5" customHeight="1">
      <c r="A41" s="36" t="s">
        <v>361</v>
      </c>
      <c r="B41" s="215"/>
    </row>
    <row r="42" spans="1:4" ht="22.5" customHeight="1">
      <c r="A42" s="216" t="s">
        <v>362</v>
      </c>
      <c r="B42" s="217"/>
      <c r="C42" s="216"/>
      <c r="D42" s="216"/>
    </row>
    <row r="43" spans="1:4" ht="22.5" customHeight="1">
      <c r="A43" s="218" t="s">
        <v>363</v>
      </c>
      <c r="B43" s="217"/>
      <c r="C43" s="216"/>
      <c r="D43" s="216"/>
    </row>
    <row r="44" spans="1:4" ht="22.5" customHeight="1">
      <c r="A44" s="218" t="s">
        <v>364</v>
      </c>
      <c r="B44" s="217"/>
      <c r="C44" s="216"/>
      <c r="D44" s="216"/>
    </row>
    <row r="45" spans="1:4" ht="22.5" customHeight="1">
      <c r="A45" s="219" t="s">
        <v>365</v>
      </c>
      <c r="B45" s="219"/>
      <c r="C45" s="220"/>
      <c r="D45" s="220"/>
    </row>
    <row r="46" spans="1:4" ht="22.5" customHeight="1">
      <c r="A46" s="221" t="s">
        <v>366</v>
      </c>
      <c r="B46" s="222"/>
      <c r="C46" s="220"/>
      <c r="D46" s="220"/>
    </row>
    <row r="47" spans="1:4" ht="22.5" customHeight="1">
      <c r="A47" s="223" t="s">
        <v>367</v>
      </c>
      <c r="B47" s="222"/>
      <c r="C47" s="220"/>
      <c r="D47" s="220"/>
    </row>
    <row r="48" spans="1:4" ht="22.5" customHeight="1">
      <c r="A48" s="221" t="s">
        <v>368</v>
      </c>
      <c r="B48" s="222"/>
      <c r="C48" s="220"/>
      <c r="D48" s="220"/>
    </row>
    <row r="49" spans="1:4" ht="22.5" customHeight="1">
      <c r="A49" s="223" t="s">
        <v>369</v>
      </c>
      <c r="B49" s="223"/>
      <c r="C49" s="220"/>
      <c r="D49" s="220"/>
    </row>
    <row r="50" spans="1:4" ht="22.5" customHeight="1">
      <c r="A50" s="223" t="s">
        <v>370</v>
      </c>
      <c r="B50" s="223"/>
      <c r="C50" s="220"/>
      <c r="D50" s="220"/>
    </row>
    <row r="51" spans="1:4" ht="22.5" customHeight="1">
      <c r="A51" s="223" t="s">
        <v>371</v>
      </c>
      <c r="B51" s="223"/>
      <c r="C51" s="220" t="s">
        <v>372</v>
      </c>
      <c r="D51" s="220"/>
    </row>
    <row r="52" spans="1:4" ht="22.5" customHeight="1">
      <c r="A52" s="223" t="s">
        <v>373</v>
      </c>
      <c r="B52" s="223"/>
      <c r="C52" s="220" t="s">
        <v>374</v>
      </c>
      <c r="D52" s="220"/>
    </row>
    <row r="53" spans="1:4" ht="22.5" customHeight="1">
      <c r="A53" s="223" t="s">
        <v>375</v>
      </c>
      <c r="B53" s="223"/>
      <c r="C53" s="220" t="s">
        <v>374</v>
      </c>
      <c r="D53" s="220"/>
    </row>
    <row r="54" spans="1:4" ht="22.5" customHeight="1">
      <c r="A54" s="223" t="s">
        <v>376</v>
      </c>
      <c r="B54" s="223"/>
      <c r="C54" s="220" t="s">
        <v>377</v>
      </c>
      <c r="D54" s="220"/>
    </row>
    <row r="55" spans="1:8" ht="22.5" customHeight="1">
      <c r="A55" s="219" t="s">
        <v>378</v>
      </c>
      <c r="B55" s="219"/>
      <c r="C55" s="220"/>
      <c r="D55" s="220"/>
      <c r="E55" s="220"/>
      <c r="F55" s="220"/>
      <c r="G55" s="220"/>
      <c r="H55" s="216"/>
    </row>
    <row r="56" spans="1:8" ht="22.5" customHeight="1">
      <c r="A56" s="221" t="s">
        <v>379</v>
      </c>
      <c r="B56" s="222"/>
      <c r="C56" s="220"/>
      <c r="D56" s="220"/>
      <c r="E56" s="220"/>
      <c r="F56" s="220"/>
      <c r="G56" s="220"/>
      <c r="H56" s="216"/>
    </row>
    <row r="57" spans="1:8" ht="22.5" customHeight="1">
      <c r="A57" s="213" t="s">
        <v>380</v>
      </c>
      <c r="B57" s="223"/>
      <c r="C57" s="220"/>
      <c r="D57" s="220"/>
      <c r="E57" s="220"/>
      <c r="F57" s="220"/>
      <c r="G57" s="220"/>
      <c r="H57" s="216"/>
    </row>
    <row r="58" spans="2:8" ht="22.5" customHeight="1">
      <c r="B58" s="224" t="s">
        <v>381</v>
      </c>
      <c r="C58" s="220"/>
      <c r="D58" s="220"/>
      <c r="E58" s="220"/>
      <c r="F58" s="220"/>
      <c r="G58" s="220"/>
      <c r="H58" s="216"/>
    </row>
    <row r="59" spans="2:8" ht="22.5" customHeight="1">
      <c r="B59" s="223" t="s">
        <v>382</v>
      </c>
      <c r="C59" s="220"/>
      <c r="D59" s="220"/>
      <c r="E59" s="220"/>
      <c r="F59" s="220"/>
      <c r="G59" s="220"/>
      <c r="H59" s="216"/>
    </row>
    <row r="60" spans="2:8" ht="22.5" customHeight="1">
      <c r="B60" s="224" t="s">
        <v>383</v>
      </c>
      <c r="C60" s="220"/>
      <c r="D60" s="220"/>
      <c r="E60" s="220"/>
      <c r="F60" s="220"/>
      <c r="G60" s="220"/>
      <c r="H60" s="216"/>
    </row>
    <row r="61" spans="2:8" ht="22.5" customHeight="1">
      <c r="B61" s="223" t="s">
        <v>384</v>
      </c>
      <c r="C61" s="220"/>
      <c r="D61" s="220"/>
      <c r="E61" s="220"/>
      <c r="F61" s="220"/>
      <c r="G61" s="220"/>
      <c r="H61" s="216"/>
    </row>
    <row r="62" spans="1:8" ht="22.5" customHeight="1">
      <c r="A62" s="221" t="s">
        <v>385</v>
      </c>
      <c r="B62" s="222"/>
      <c r="C62" s="220"/>
      <c r="D62" s="220"/>
      <c r="E62" s="220"/>
      <c r="F62" s="220"/>
      <c r="G62" s="220"/>
      <c r="H62" s="216"/>
    </row>
    <row r="63" spans="2:8" ht="22.5" customHeight="1">
      <c r="B63" s="223" t="s">
        <v>386</v>
      </c>
      <c r="C63" s="220"/>
      <c r="D63" s="220"/>
      <c r="E63" s="220"/>
      <c r="F63" s="220"/>
      <c r="G63" s="220"/>
      <c r="H63" s="216"/>
    </row>
    <row r="64" spans="2:8" ht="22.5" customHeight="1">
      <c r="B64" s="223" t="s">
        <v>387</v>
      </c>
      <c r="C64" s="220"/>
      <c r="D64" s="220"/>
      <c r="E64" s="220"/>
      <c r="F64" s="220"/>
      <c r="G64" s="220"/>
      <c r="H64" s="216"/>
    </row>
    <row r="65" spans="1:8" ht="22.5" customHeight="1">
      <c r="A65" s="93" t="s">
        <v>388</v>
      </c>
      <c r="E65" s="220"/>
      <c r="F65" s="220"/>
      <c r="G65" s="220"/>
      <c r="H65" s="216"/>
    </row>
    <row r="66" spans="1:8" ht="22.5" customHeight="1">
      <c r="A66" s="93" t="s">
        <v>389</v>
      </c>
      <c r="E66" s="220"/>
      <c r="F66" s="220"/>
      <c r="G66" s="220"/>
      <c r="H66" s="216"/>
    </row>
    <row r="67" spans="1:8" ht="22.5" customHeight="1">
      <c r="A67" s="221" t="s">
        <v>390</v>
      </c>
      <c r="B67" s="222"/>
      <c r="C67" s="220"/>
      <c r="D67" s="220"/>
      <c r="E67" s="220"/>
      <c r="F67" s="220"/>
      <c r="G67" s="220"/>
      <c r="H67" s="216"/>
    </row>
    <row r="68" spans="1:8" ht="22.5" customHeight="1">
      <c r="A68" s="222"/>
      <c r="B68" s="223" t="s">
        <v>391</v>
      </c>
      <c r="C68" s="220"/>
      <c r="D68" s="220"/>
      <c r="E68" s="220"/>
      <c r="F68" s="220"/>
      <c r="G68" s="220"/>
      <c r="H68" s="216"/>
    </row>
    <row r="69" spans="1:8" ht="22.5" customHeight="1">
      <c r="A69" s="222"/>
      <c r="B69" s="223" t="s">
        <v>392</v>
      </c>
      <c r="C69" s="220"/>
      <c r="D69" s="220"/>
      <c r="E69" s="220"/>
      <c r="F69" s="220"/>
      <c r="G69" s="220"/>
      <c r="H69" s="216"/>
    </row>
    <row r="70" spans="1:8" ht="22.5" customHeight="1">
      <c r="A70" s="222"/>
      <c r="B70" s="223" t="s">
        <v>393</v>
      </c>
      <c r="C70" s="220"/>
      <c r="D70" s="220"/>
      <c r="E70" s="220"/>
      <c r="F70" s="220"/>
      <c r="G70" s="220"/>
      <c r="H70" s="216"/>
    </row>
    <row r="71" spans="1:8" ht="22.5" customHeight="1">
      <c r="A71" s="222"/>
      <c r="B71" s="223" t="s">
        <v>394</v>
      </c>
      <c r="C71" s="220"/>
      <c r="D71" s="220"/>
      <c r="E71" s="220"/>
      <c r="F71" s="220"/>
      <c r="G71" s="220"/>
      <c r="H71" s="216"/>
    </row>
    <row r="72" spans="1:8" ht="22.5" customHeight="1">
      <c r="A72" s="221" t="s">
        <v>395</v>
      </c>
      <c r="B72" s="222"/>
      <c r="C72" s="220"/>
      <c r="D72" s="220"/>
      <c r="E72" s="220"/>
      <c r="F72" s="220"/>
      <c r="G72" s="220"/>
      <c r="H72" s="216"/>
    </row>
    <row r="73" spans="1:8" ht="22.5" customHeight="1">
      <c r="A73" s="221"/>
      <c r="B73" s="223" t="s">
        <v>396</v>
      </c>
      <c r="C73" s="220"/>
      <c r="D73" s="220"/>
      <c r="E73" s="220"/>
      <c r="F73" s="220"/>
      <c r="G73" s="220"/>
      <c r="H73" s="216"/>
    </row>
    <row r="74" spans="1:8" ht="22.5" customHeight="1">
      <c r="A74" s="221"/>
      <c r="B74" s="224" t="s">
        <v>397</v>
      </c>
      <c r="C74" s="220"/>
      <c r="D74" s="220"/>
      <c r="E74" s="220"/>
      <c r="F74" s="220"/>
      <c r="G74" s="220"/>
      <c r="H74" s="216"/>
    </row>
    <row r="75" spans="1:8" ht="22.5" customHeight="1">
      <c r="A75" s="221"/>
      <c r="B75" s="223" t="s">
        <v>398</v>
      </c>
      <c r="C75" s="220"/>
      <c r="D75" s="220"/>
      <c r="E75" s="220"/>
      <c r="F75" s="220"/>
      <c r="G75" s="220"/>
      <c r="H75" s="216"/>
    </row>
    <row r="76" spans="1:8" ht="22.5" customHeight="1">
      <c r="A76" s="221"/>
      <c r="B76" s="224" t="s">
        <v>399</v>
      </c>
      <c r="C76" s="220"/>
      <c r="D76" s="220"/>
      <c r="E76" s="220"/>
      <c r="F76" s="220"/>
      <c r="G76" s="220"/>
      <c r="H76" s="216"/>
    </row>
    <row r="77" spans="1:8" ht="22.5" customHeight="1">
      <c r="A77" s="221"/>
      <c r="B77" s="223" t="s">
        <v>400</v>
      </c>
      <c r="C77" s="220"/>
      <c r="D77" s="220"/>
      <c r="E77" s="220"/>
      <c r="F77" s="220"/>
      <c r="G77" s="220"/>
      <c r="H77" s="216"/>
    </row>
    <row r="78" spans="1:8" ht="22.5" customHeight="1">
      <c r="A78" s="221"/>
      <c r="B78" s="224" t="s">
        <v>401</v>
      </c>
      <c r="C78" s="220"/>
      <c r="D78" s="220"/>
      <c r="E78" s="220"/>
      <c r="F78" s="220"/>
      <c r="G78" s="220"/>
      <c r="H78" s="216"/>
    </row>
    <row r="79" spans="1:8" ht="22.5" customHeight="1">
      <c r="A79" s="221" t="s">
        <v>402</v>
      </c>
      <c r="B79" s="222"/>
      <c r="C79" s="220"/>
      <c r="D79" s="220"/>
      <c r="E79" s="220"/>
      <c r="F79" s="220"/>
      <c r="G79" s="220"/>
      <c r="H79" s="216"/>
    </row>
    <row r="80" spans="1:8" ht="22.5" customHeight="1">
      <c r="A80" s="222"/>
      <c r="B80" s="223" t="s">
        <v>403</v>
      </c>
      <c r="C80" s="220"/>
      <c r="D80" s="220"/>
      <c r="E80" s="220"/>
      <c r="F80" s="220"/>
      <c r="G80" s="220"/>
      <c r="H80" s="216"/>
    </row>
    <row r="81" spans="1:8" ht="22.5" customHeight="1">
      <c r="A81" s="222"/>
      <c r="B81" s="224" t="s">
        <v>397</v>
      </c>
      <c r="C81" s="220"/>
      <c r="D81" s="220"/>
      <c r="E81" s="220"/>
      <c r="F81" s="220"/>
      <c r="G81" s="220"/>
      <c r="H81" s="216"/>
    </row>
    <row r="82" spans="1:8" ht="22.5" customHeight="1">
      <c r="A82" s="222"/>
      <c r="B82" s="223" t="s">
        <v>398</v>
      </c>
      <c r="C82" s="220"/>
      <c r="D82" s="220"/>
      <c r="E82" s="220"/>
      <c r="F82" s="220"/>
      <c r="G82" s="220"/>
      <c r="H82" s="216"/>
    </row>
    <row r="83" spans="1:8" ht="22.5" customHeight="1">
      <c r="A83" s="222"/>
      <c r="B83" s="224" t="s">
        <v>404</v>
      </c>
      <c r="C83" s="220"/>
      <c r="D83" s="220"/>
      <c r="E83" s="220"/>
      <c r="F83" s="220"/>
      <c r="G83" s="220"/>
      <c r="H83" s="216"/>
    </row>
    <row r="84" spans="1:8" ht="22.5" customHeight="1">
      <c r="A84" s="222"/>
      <c r="B84" s="223" t="s">
        <v>400</v>
      </c>
      <c r="C84" s="220"/>
      <c r="D84" s="220"/>
      <c r="E84" s="220"/>
      <c r="F84" s="220"/>
      <c r="G84" s="220"/>
      <c r="H84" s="216"/>
    </row>
    <row r="85" spans="1:8" ht="22.5" customHeight="1">
      <c r="A85" s="222"/>
      <c r="B85" s="224" t="s">
        <v>401</v>
      </c>
      <c r="C85" s="220"/>
      <c r="D85" s="220"/>
      <c r="E85" s="220"/>
      <c r="F85" s="220"/>
      <c r="G85" s="220"/>
      <c r="H85" s="216"/>
    </row>
    <row r="86" spans="1:8" ht="22.5" customHeight="1">
      <c r="A86" s="221" t="s">
        <v>405</v>
      </c>
      <c r="B86" s="222"/>
      <c r="C86" s="220"/>
      <c r="D86" s="220"/>
      <c r="E86" s="220"/>
      <c r="F86" s="220"/>
      <c r="G86" s="220"/>
      <c r="H86" s="216"/>
    </row>
    <row r="87" spans="1:8" ht="22.5" customHeight="1">
      <c r="A87" s="221"/>
      <c r="B87" s="223" t="s">
        <v>406</v>
      </c>
      <c r="C87" s="220"/>
      <c r="D87" s="220"/>
      <c r="E87" s="220"/>
      <c r="F87" s="220"/>
      <c r="G87" s="220"/>
      <c r="H87" s="216"/>
    </row>
    <row r="88" spans="1:8" ht="22.5" customHeight="1">
      <c r="A88" s="221"/>
      <c r="B88" s="223" t="s">
        <v>407</v>
      </c>
      <c r="C88" s="220"/>
      <c r="D88" s="220"/>
      <c r="E88" s="220"/>
      <c r="F88" s="220"/>
      <c r="G88" s="220"/>
      <c r="H88" s="216"/>
    </row>
    <row r="89" spans="1:8" ht="22.5" customHeight="1">
      <c r="A89" s="221"/>
      <c r="B89" s="223" t="s">
        <v>408</v>
      </c>
      <c r="C89" s="220"/>
      <c r="D89" s="220"/>
      <c r="E89" s="220"/>
      <c r="F89" s="220"/>
      <c r="G89" s="220"/>
      <c r="H89" s="216"/>
    </row>
    <row r="90" spans="1:8" ht="22.5" customHeight="1">
      <c r="A90" s="219" t="s">
        <v>409</v>
      </c>
      <c r="B90" s="219"/>
      <c r="C90" s="220"/>
      <c r="D90" s="220"/>
      <c r="E90" s="220"/>
      <c r="F90" s="220"/>
      <c r="G90" s="220"/>
      <c r="H90" s="216"/>
    </row>
    <row r="91" spans="1:8" ht="22.5" customHeight="1">
      <c r="A91" s="221" t="s">
        <v>410</v>
      </c>
      <c r="B91" s="222"/>
      <c r="C91" s="220"/>
      <c r="D91" s="220"/>
      <c r="E91" s="220"/>
      <c r="F91" s="220"/>
      <c r="G91" s="220"/>
      <c r="H91" s="216"/>
    </row>
    <row r="92" spans="1:8" ht="22.5" customHeight="1">
      <c r="A92" s="221"/>
      <c r="B92" s="223" t="s">
        <v>411</v>
      </c>
      <c r="C92" s="220"/>
      <c r="D92" s="220"/>
      <c r="E92" s="220"/>
      <c r="F92" s="220"/>
      <c r="G92" s="220"/>
      <c r="H92" s="216"/>
    </row>
    <row r="93" spans="1:8" ht="22.5" customHeight="1">
      <c r="A93" s="221"/>
      <c r="B93" s="223" t="s">
        <v>412</v>
      </c>
      <c r="C93" s="220"/>
      <c r="D93" s="220"/>
      <c r="E93" s="220"/>
      <c r="F93" s="220"/>
      <c r="G93" s="220"/>
      <c r="H93" s="216"/>
    </row>
    <row r="94" spans="1:8" ht="22.5" customHeight="1">
      <c r="A94" s="221"/>
      <c r="B94" s="223" t="s">
        <v>413</v>
      </c>
      <c r="C94" s="220"/>
      <c r="D94" s="220"/>
      <c r="E94" s="220"/>
      <c r="F94" s="220"/>
      <c r="G94" s="220"/>
      <c r="H94" s="216"/>
    </row>
    <row r="95" spans="1:8" ht="22.5" customHeight="1">
      <c r="A95" s="221"/>
      <c r="B95" s="223" t="s">
        <v>414</v>
      </c>
      <c r="C95" s="220"/>
      <c r="D95" s="220"/>
      <c r="E95" s="220"/>
      <c r="F95" s="220"/>
      <c r="G95" s="220"/>
      <c r="H95" s="216"/>
    </row>
    <row r="96" spans="1:8" ht="22.5" customHeight="1">
      <c r="A96" s="221"/>
      <c r="B96" s="223" t="s">
        <v>415</v>
      </c>
      <c r="C96" s="220"/>
      <c r="D96" s="220"/>
      <c r="E96" s="220"/>
      <c r="F96" s="220"/>
      <c r="G96" s="220"/>
      <c r="H96" s="216"/>
    </row>
    <row r="97" spans="1:8" ht="22.5" customHeight="1">
      <c r="A97" s="221"/>
      <c r="B97" s="223" t="s">
        <v>416</v>
      </c>
      <c r="C97" s="220"/>
      <c r="D97" s="220"/>
      <c r="E97" s="220"/>
      <c r="F97" s="220"/>
      <c r="G97" s="220"/>
      <c r="H97" s="216"/>
    </row>
    <row r="98" spans="1:8" ht="22.5" customHeight="1">
      <c r="A98" s="221"/>
      <c r="B98" s="223" t="s">
        <v>417</v>
      </c>
      <c r="C98" s="220"/>
      <c r="D98" s="220"/>
      <c r="E98" s="220"/>
      <c r="F98" s="220"/>
      <c r="G98" s="220"/>
      <c r="H98" s="216"/>
    </row>
    <row r="99" spans="1:8" ht="22.5" customHeight="1">
      <c r="A99" s="221"/>
      <c r="B99" s="223" t="s">
        <v>418</v>
      </c>
      <c r="C99" s="220"/>
      <c r="D99" s="220"/>
      <c r="E99" s="220"/>
      <c r="F99" s="220"/>
      <c r="G99" s="220"/>
      <c r="H99" s="216"/>
    </row>
    <row r="100" spans="1:8" ht="22.5" customHeight="1">
      <c r="A100" s="221" t="s">
        <v>419</v>
      </c>
      <c r="B100" s="222"/>
      <c r="C100" s="220"/>
      <c r="D100" s="220"/>
      <c r="E100" s="220"/>
      <c r="F100" s="220"/>
      <c r="G100" s="220"/>
      <c r="H100" s="216"/>
    </row>
    <row r="101" spans="1:8" ht="22.5" customHeight="1">
      <c r="A101" s="221"/>
      <c r="B101" s="223" t="s">
        <v>420</v>
      </c>
      <c r="C101" s="220"/>
      <c r="D101" s="220"/>
      <c r="E101" s="220"/>
      <c r="F101" s="220"/>
      <c r="G101" s="220"/>
      <c r="H101" s="216"/>
    </row>
    <row r="102" spans="1:8" ht="22.5" customHeight="1">
      <c r="A102" s="221"/>
      <c r="B102" s="223" t="s">
        <v>421</v>
      </c>
      <c r="C102" s="220"/>
      <c r="D102" s="220"/>
      <c r="E102" s="220"/>
      <c r="F102" s="220"/>
      <c r="G102" s="220"/>
      <c r="H102" s="216"/>
    </row>
    <row r="103" spans="1:8" ht="22.5" customHeight="1">
      <c r="A103" s="219" t="s">
        <v>422</v>
      </c>
      <c r="B103" s="222"/>
      <c r="C103" s="220"/>
      <c r="D103" s="220"/>
      <c r="E103" s="220"/>
      <c r="F103" s="220"/>
      <c r="G103" s="220"/>
      <c r="H103" s="216"/>
    </row>
    <row r="104" spans="1:8" ht="22.5" customHeight="1">
      <c r="A104" s="223" t="s">
        <v>423</v>
      </c>
      <c r="C104" s="220"/>
      <c r="D104" s="220"/>
      <c r="E104" s="220"/>
      <c r="F104" s="220"/>
      <c r="G104" s="220"/>
      <c r="H104" s="216"/>
    </row>
    <row r="105" spans="2:8" ht="22.5" customHeight="1">
      <c r="B105" s="223" t="s">
        <v>424</v>
      </c>
      <c r="C105" s="220"/>
      <c r="D105" s="220"/>
      <c r="E105" s="220"/>
      <c r="F105" s="220"/>
      <c r="G105" s="220"/>
      <c r="H105" s="216"/>
    </row>
    <row r="106" spans="2:8" ht="22.5" customHeight="1">
      <c r="B106" s="223" t="s">
        <v>425</v>
      </c>
      <c r="C106" s="220"/>
      <c r="D106" s="220"/>
      <c r="E106" s="220"/>
      <c r="F106" s="220"/>
      <c r="G106" s="220"/>
      <c r="H106" s="216"/>
    </row>
    <row r="107" spans="1:8" ht="22.5" customHeight="1">
      <c r="A107" s="223" t="s">
        <v>426</v>
      </c>
      <c r="C107" s="220"/>
      <c r="D107" s="220"/>
      <c r="E107" s="220"/>
      <c r="F107" s="220"/>
      <c r="G107" s="220"/>
      <c r="H107" s="216"/>
    </row>
    <row r="108" spans="2:8" ht="22.5" customHeight="1">
      <c r="B108" s="223" t="s">
        <v>427</v>
      </c>
      <c r="C108" s="220"/>
      <c r="D108" s="220"/>
      <c r="E108" s="220"/>
      <c r="F108" s="220"/>
      <c r="G108" s="220"/>
      <c r="H108" s="216"/>
    </row>
    <row r="109" spans="2:8" ht="22.5" customHeight="1">
      <c r="B109" s="223" t="s">
        <v>425</v>
      </c>
      <c r="C109" s="220"/>
      <c r="D109" s="220"/>
      <c r="E109" s="220"/>
      <c r="F109" s="220"/>
      <c r="G109" s="220"/>
      <c r="H109" s="216"/>
    </row>
    <row r="110" spans="1:8" ht="22.5" customHeight="1">
      <c r="A110" s="223" t="s">
        <v>428</v>
      </c>
      <c r="B110" s="222"/>
      <c r="C110" s="220"/>
      <c r="D110" s="220"/>
      <c r="E110" s="220"/>
      <c r="F110" s="220"/>
      <c r="G110" s="220"/>
      <c r="H110" s="216"/>
    </row>
    <row r="111" spans="1:8" ht="22.5" customHeight="1">
      <c r="A111" s="222"/>
      <c r="B111" s="223" t="s">
        <v>429</v>
      </c>
      <c r="C111" s="220"/>
      <c r="D111" s="220"/>
      <c r="E111" s="220"/>
      <c r="F111" s="220"/>
      <c r="G111" s="220"/>
      <c r="H111" s="216"/>
    </row>
    <row r="112" spans="1:8" ht="22.5" customHeight="1">
      <c r="A112" s="222"/>
      <c r="B112" s="223" t="s">
        <v>430</v>
      </c>
      <c r="C112" s="220"/>
      <c r="D112" s="220"/>
      <c r="E112" s="220"/>
      <c r="F112" s="220"/>
      <c r="G112" s="220"/>
      <c r="H112" s="216"/>
    </row>
    <row r="113" spans="1:8" ht="22.5" customHeight="1">
      <c r="A113" s="222"/>
      <c r="B113" s="223" t="s">
        <v>431</v>
      </c>
      <c r="C113" s="220"/>
      <c r="D113" s="220"/>
      <c r="E113" s="220"/>
      <c r="F113" s="220"/>
      <c r="G113" s="220"/>
      <c r="H113" s="216"/>
    </row>
    <row r="114" spans="1:8" ht="22.5" customHeight="1">
      <c r="A114" s="222"/>
      <c r="B114" s="223" t="s">
        <v>432</v>
      </c>
      <c r="C114" s="220"/>
      <c r="D114" s="220"/>
      <c r="E114" s="220"/>
      <c r="F114" s="220"/>
      <c r="G114" s="220"/>
      <c r="H114" s="216"/>
    </row>
    <row r="115" spans="1:8" ht="22.5" customHeight="1">
      <c r="A115" s="222"/>
      <c r="B115" s="223" t="s">
        <v>433</v>
      </c>
      <c r="C115" s="220"/>
      <c r="D115" s="220"/>
      <c r="E115" s="220"/>
      <c r="F115" s="220"/>
      <c r="G115" s="220"/>
      <c r="H115" s="216"/>
    </row>
    <row r="116" spans="1:8" ht="22.5" customHeight="1">
      <c r="A116" s="219" t="s">
        <v>434</v>
      </c>
      <c r="B116" s="219"/>
      <c r="C116" s="220"/>
      <c r="D116" s="220"/>
      <c r="E116" s="220"/>
      <c r="F116" s="220"/>
      <c r="G116" s="220"/>
      <c r="H116" s="216"/>
    </row>
    <row r="117" spans="2:8" ht="22.5" customHeight="1">
      <c r="B117" s="224" t="s">
        <v>435</v>
      </c>
      <c r="E117" s="220"/>
      <c r="F117" s="220"/>
      <c r="G117" s="220"/>
      <c r="H117" s="216"/>
    </row>
    <row r="118" spans="2:8" ht="22.5" customHeight="1">
      <c r="B118" s="223" t="s">
        <v>436</v>
      </c>
      <c r="E118" s="220"/>
      <c r="F118" s="220"/>
      <c r="G118" s="220"/>
      <c r="H118" s="216"/>
    </row>
    <row r="119" spans="2:8" ht="22.5" customHeight="1">
      <c r="B119" s="224" t="s">
        <v>437</v>
      </c>
      <c r="E119" s="220"/>
      <c r="F119" s="220"/>
      <c r="G119" s="220"/>
      <c r="H119" s="216"/>
    </row>
    <row r="120" spans="2:8" ht="22.5" customHeight="1">
      <c r="B120" s="223" t="s">
        <v>438</v>
      </c>
      <c r="E120" s="220"/>
      <c r="F120" s="220"/>
      <c r="G120" s="220"/>
      <c r="H120" s="216"/>
    </row>
    <row r="121" spans="2:8" ht="22.5" customHeight="1">
      <c r="B121" s="223" t="s">
        <v>439</v>
      </c>
      <c r="E121" s="220"/>
      <c r="F121" s="220"/>
      <c r="G121" s="220"/>
      <c r="H121" s="216"/>
    </row>
    <row r="122" spans="2:8" ht="22.5" customHeight="1">
      <c r="B122" s="223" t="s">
        <v>440</v>
      </c>
      <c r="E122" s="220"/>
      <c r="F122" s="220"/>
      <c r="G122" s="220"/>
      <c r="H122" s="216"/>
    </row>
    <row r="123" spans="1:8" ht="22.5" customHeight="1">
      <c r="A123" s="93" t="s">
        <v>441</v>
      </c>
      <c r="E123" s="220"/>
      <c r="F123" s="220"/>
      <c r="G123" s="220"/>
      <c r="H123" s="216"/>
    </row>
    <row r="124" spans="1:8" ht="22.5" customHeight="1">
      <c r="A124" s="36" t="s">
        <v>442</v>
      </c>
      <c r="E124" s="220"/>
      <c r="F124" s="220"/>
      <c r="G124" s="220"/>
      <c r="H124" s="216"/>
    </row>
    <row r="125" spans="2:8" ht="22.5" customHeight="1">
      <c r="B125" s="213" t="s">
        <v>443</v>
      </c>
      <c r="E125" s="220"/>
      <c r="F125" s="220"/>
      <c r="G125" s="220"/>
      <c r="H125" s="216"/>
    </row>
    <row r="126" spans="2:8" ht="22.5" customHeight="1">
      <c r="B126" s="213" t="s">
        <v>444</v>
      </c>
      <c r="E126" s="220"/>
      <c r="F126" s="220"/>
      <c r="G126" s="220"/>
      <c r="H126" s="216"/>
    </row>
    <row r="127" spans="2:8" ht="22.5" customHeight="1">
      <c r="B127" s="213" t="s">
        <v>445</v>
      </c>
      <c r="E127" s="220"/>
      <c r="F127" s="220"/>
      <c r="G127" s="220"/>
      <c r="H127" s="216"/>
    </row>
    <row r="128" spans="2:8" ht="22.5" customHeight="1">
      <c r="B128" s="213" t="s">
        <v>446</v>
      </c>
      <c r="E128" s="220"/>
      <c r="F128" s="220"/>
      <c r="G128" s="220"/>
      <c r="H128" s="216"/>
    </row>
    <row r="129" spans="1:8" ht="22.5" customHeight="1">
      <c r="A129" s="36" t="s">
        <v>447</v>
      </c>
      <c r="E129" s="220"/>
      <c r="F129" s="220"/>
      <c r="G129" s="220"/>
      <c r="H129" s="216"/>
    </row>
    <row r="130" spans="2:8" ht="22.5" customHeight="1">
      <c r="B130" s="213" t="s">
        <v>448</v>
      </c>
      <c r="E130" s="220"/>
      <c r="F130" s="220"/>
      <c r="G130" s="220"/>
      <c r="H130" s="216"/>
    </row>
    <row r="131" spans="2:8" ht="22.5" customHeight="1">
      <c r="B131" s="213" t="s">
        <v>449</v>
      </c>
      <c r="E131" s="220"/>
      <c r="F131" s="220"/>
      <c r="G131" s="220"/>
      <c r="H131" s="216"/>
    </row>
    <row r="132" spans="1:8" ht="22.5" customHeight="1">
      <c r="A132" s="93" t="s">
        <v>450</v>
      </c>
      <c r="E132" s="220"/>
      <c r="F132" s="220"/>
      <c r="G132" s="220"/>
      <c r="H132" s="216"/>
    </row>
    <row r="133" spans="2:8" ht="22.5" customHeight="1">
      <c r="B133" s="213" t="s">
        <v>451</v>
      </c>
      <c r="E133" s="220"/>
      <c r="F133" s="220"/>
      <c r="G133" s="220"/>
      <c r="H133" s="216"/>
    </row>
    <row r="134" spans="5:8" ht="22.5" customHeight="1">
      <c r="E134" s="220"/>
      <c r="F134" s="220"/>
      <c r="G134" s="220"/>
      <c r="H134" s="216"/>
    </row>
    <row r="135" spans="5:8" ht="22.5" customHeight="1">
      <c r="E135" s="220"/>
      <c r="F135" s="220"/>
      <c r="G135" s="220"/>
      <c r="H135" s="216"/>
    </row>
    <row r="136" spans="1:8" ht="21" customHeight="1">
      <c r="A136" s="219" t="s">
        <v>452</v>
      </c>
      <c r="B136" s="221"/>
      <c r="C136" s="220"/>
      <c r="D136" s="220"/>
      <c r="E136" s="220"/>
      <c r="F136" s="220"/>
      <c r="G136" s="220"/>
      <c r="H136" s="216"/>
    </row>
    <row r="137" spans="1:8" ht="21" customHeight="1">
      <c r="A137" s="221" t="s">
        <v>453</v>
      </c>
      <c r="B137" s="223"/>
      <c r="C137" s="220"/>
      <c r="D137" s="220"/>
      <c r="E137" s="220"/>
      <c r="F137" s="220"/>
      <c r="G137" s="220"/>
      <c r="H137" s="216"/>
    </row>
    <row r="138" spans="1:8" ht="21" customHeight="1">
      <c r="A138" s="223"/>
      <c r="B138" s="224" t="s">
        <v>454</v>
      </c>
      <c r="C138" s="220"/>
      <c r="D138" s="220"/>
      <c r="E138" s="220"/>
      <c r="F138" s="220"/>
      <c r="G138" s="220"/>
      <c r="H138" s="216"/>
    </row>
    <row r="139" spans="1:8" ht="21" customHeight="1">
      <c r="A139" s="219"/>
      <c r="B139" s="223" t="s">
        <v>455</v>
      </c>
      <c r="C139" s="220"/>
      <c r="D139" s="220"/>
      <c r="E139" s="220"/>
      <c r="F139" s="220"/>
      <c r="G139" s="220"/>
      <c r="H139" s="216"/>
    </row>
    <row r="140" spans="1:8" ht="21" customHeight="1">
      <c r="A140" s="219"/>
      <c r="B140" s="224" t="s">
        <v>456</v>
      </c>
      <c r="C140" s="220"/>
      <c r="D140" s="220"/>
      <c r="E140" s="220"/>
      <c r="F140" s="220"/>
      <c r="G140" s="220"/>
      <c r="H140" s="216"/>
    </row>
    <row r="141" spans="1:8" ht="21" customHeight="1">
      <c r="A141" s="219"/>
      <c r="B141" s="223" t="s">
        <v>457</v>
      </c>
      <c r="C141" s="220"/>
      <c r="D141" s="220"/>
      <c r="E141" s="220"/>
      <c r="F141" s="220"/>
      <c r="G141" s="220"/>
      <c r="H141" s="216"/>
    </row>
    <row r="142" spans="1:8" ht="21" customHeight="1">
      <c r="A142" s="219"/>
      <c r="B142" s="224" t="s">
        <v>458</v>
      </c>
      <c r="C142" s="220"/>
      <c r="D142" s="220"/>
      <c r="E142" s="220"/>
      <c r="F142" s="220"/>
      <c r="G142" s="220"/>
      <c r="H142" s="216"/>
    </row>
    <row r="143" spans="1:8" ht="21" customHeight="1">
      <c r="A143" s="219"/>
      <c r="B143" s="224" t="s">
        <v>459</v>
      </c>
      <c r="C143" s="220"/>
      <c r="D143" s="220"/>
      <c r="E143" s="220"/>
      <c r="F143" s="220"/>
      <c r="G143" s="220"/>
      <c r="H143" s="216"/>
    </row>
    <row r="144" spans="1:8" ht="21" customHeight="1">
      <c r="A144" s="222"/>
      <c r="B144" s="224" t="s">
        <v>460</v>
      </c>
      <c r="C144" s="220"/>
      <c r="D144" s="220"/>
      <c r="E144" s="220"/>
      <c r="F144" s="220"/>
      <c r="G144" s="220"/>
      <c r="H144" s="216"/>
    </row>
    <row r="145" spans="1:8" ht="21" customHeight="1">
      <c r="A145" s="221" t="s">
        <v>461</v>
      </c>
      <c r="B145" s="224"/>
      <c r="C145" s="220"/>
      <c r="D145" s="220"/>
      <c r="E145" s="220"/>
      <c r="F145" s="220"/>
      <c r="G145" s="220"/>
      <c r="H145" s="216"/>
    </row>
    <row r="146" spans="1:8" ht="21" customHeight="1">
      <c r="A146" s="222"/>
      <c r="B146" s="223" t="s">
        <v>462</v>
      </c>
      <c r="C146" s="220"/>
      <c r="D146" s="220"/>
      <c r="E146" s="220"/>
      <c r="F146" s="220"/>
      <c r="G146" s="220"/>
      <c r="H146" s="216"/>
    </row>
    <row r="147" spans="1:8" ht="21" customHeight="1">
      <c r="A147" s="222"/>
      <c r="B147" s="223" t="s">
        <v>463</v>
      </c>
      <c r="C147" s="220"/>
      <c r="D147" s="220"/>
      <c r="E147" s="220"/>
      <c r="F147" s="220"/>
      <c r="G147" s="220"/>
      <c r="H147" s="216"/>
    </row>
    <row r="148" spans="1:8" ht="21" customHeight="1">
      <c r="A148" s="222"/>
      <c r="B148" s="224" t="s">
        <v>464</v>
      </c>
      <c r="C148" s="220"/>
      <c r="D148" s="220"/>
      <c r="E148" s="220"/>
      <c r="F148" s="220"/>
      <c r="G148" s="220"/>
      <c r="H148" s="216"/>
    </row>
    <row r="149" spans="1:8" ht="21" customHeight="1">
      <c r="A149" s="222"/>
      <c r="B149" s="224" t="s">
        <v>458</v>
      </c>
      <c r="C149" s="220"/>
      <c r="D149" s="220"/>
      <c r="E149" s="220"/>
      <c r="F149" s="220"/>
      <c r="G149" s="220"/>
      <c r="H149" s="216"/>
    </row>
    <row r="150" spans="1:8" ht="21" customHeight="1">
      <c r="A150" s="222"/>
      <c r="B150" s="223" t="s">
        <v>465</v>
      </c>
      <c r="C150" s="220"/>
      <c r="D150" s="220"/>
      <c r="E150" s="220"/>
      <c r="F150" s="220"/>
      <c r="G150" s="220"/>
      <c r="H150" s="216"/>
    </row>
    <row r="151" spans="1:8" ht="21" customHeight="1">
      <c r="A151" s="219" t="s">
        <v>466</v>
      </c>
      <c r="B151" s="223"/>
      <c r="C151" s="220"/>
      <c r="D151" s="220"/>
      <c r="E151" s="220"/>
      <c r="F151" s="220"/>
      <c r="G151" s="220"/>
      <c r="H151" s="216"/>
    </row>
    <row r="152" spans="1:8" ht="21" customHeight="1">
      <c r="A152" s="222"/>
      <c r="B152" s="223"/>
      <c r="C152" s="220"/>
      <c r="D152" s="220"/>
      <c r="E152" s="220"/>
      <c r="F152" s="220"/>
      <c r="G152" s="220"/>
      <c r="H152" s="216"/>
    </row>
    <row r="153" spans="1:8" ht="21" customHeight="1">
      <c r="A153" s="225" t="s">
        <v>467</v>
      </c>
      <c r="B153" s="223"/>
      <c r="C153" s="220"/>
      <c r="D153" s="220"/>
      <c r="E153" s="220"/>
      <c r="F153" s="220"/>
      <c r="G153" s="220"/>
      <c r="H153" s="216"/>
    </row>
    <row r="154" spans="1:8" ht="21" customHeight="1">
      <c r="A154" s="225" t="s">
        <v>468</v>
      </c>
      <c r="B154" s="223"/>
      <c r="C154" s="220"/>
      <c r="D154" s="220"/>
      <c r="E154" s="220"/>
      <c r="F154" s="220"/>
      <c r="G154" s="220"/>
      <c r="H154" s="216"/>
    </row>
    <row r="155" spans="1:8" ht="21" customHeight="1">
      <c r="A155" s="222"/>
      <c r="B155" s="223"/>
      <c r="C155" s="220"/>
      <c r="D155" s="220"/>
      <c r="E155" s="220"/>
      <c r="F155" s="220"/>
      <c r="G155" s="220"/>
      <c r="H155" s="216"/>
    </row>
    <row r="156" spans="1:8" ht="21" customHeight="1">
      <c r="A156" s="225" t="s">
        <v>469</v>
      </c>
      <c r="B156" s="223"/>
      <c r="C156" s="220"/>
      <c r="D156" s="220"/>
      <c r="E156" s="220"/>
      <c r="F156" s="220"/>
      <c r="G156" s="220"/>
      <c r="H156" s="216"/>
    </row>
    <row r="157" spans="1:8" ht="21" customHeight="1">
      <c r="A157" s="222"/>
      <c r="B157" s="223"/>
      <c r="C157" s="220"/>
      <c r="D157" s="220"/>
      <c r="E157" s="220"/>
      <c r="F157" s="220"/>
      <c r="G157" s="220"/>
      <c r="H157" s="216"/>
    </row>
    <row r="158" spans="1:8" ht="21" customHeight="1">
      <c r="A158" s="225" t="s">
        <v>470</v>
      </c>
      <c r="B158" s="223"/>
      <c r="C158" s="220"/>
      <c r="D158" s="220"/>
      <c r="E158" s="220"/>
      <c r="F158" s="220"/>
      <c r="G158" s="220"/>
      <c r="H158" s="216"/>
    </row>
    <row r="159" spans="1:8" ht="21" customHeight="1">
      <c r="A159" s="222"/>
      <c r="B159" s="223"/>
      <c r="C159" s="220"/>
      <c r="D159" s="220"/>
      <c r="E159" s="220"/>
      <c r="F159" s="220"/>
      <c r="G159" s="220"/>
      <c r="H159" s="216"/>
    </row>
    <row r="160" spans="1:2" ht="21" customHeight="1">
      <c r="A160" s="3" t="s">
        <v>471</v>
      </c>
      <c r="B160" s="3"/>
    </row>
    <row r="161" spans="1:2" ht="21" customHeight="1">
      <c r="A161" s="3"/>
      <c r="B161" s="3"/>
    </row>
    <row r="162" spans="1:5" ht="20.25" customHeight="1">
      <c r="A162" s="226" t="s">
        <v>472</v>
      </c>
      <c r="B162" s="226"/>
      <c r="C162" s="14" t="s">
        <v>473</v>
      </c>
      <c r="D162" s="14" t="s">
        <v>92</v>
      </c>
      <c r="E162" s="35"/>
    </row>
    <row r="163" spans="1:4" ht="20.25" customHeight="1">
      <c r="A163" s="227"/>
      <c r="B163" s="228" t="s">
        <v>474</v>
      </c>
      <c r="C163" s="86">
        <v>260845880</v>
      </c>
      <c r="D163" s="86">
        <v>215426340</v>
      </c>
    </row>
    <row r="164" spans="1:4" ht="20.25" customHeight="1">
      <c r="A164" s="229"/>
      <c r="B164" s="230" t="s">
        <v>475</v>
      </c>
      <c r="C164" s="51">
        <v>4939608261</v>
      </c>
      <c r="D164" s="51">
        <v>6940982378</v>
      </c>
    </row>
    <row r="165" spans="1:4" ht="20.25" customHeight="1">
      <c r="A165" s="229"/>
      <c r="B165" s="230" t="s">
        <v>476</v>
      </c>
      <c r="C165" s="51"/>
      <c r="D165" s="51"/>
    </row>
    <row r="166" spans="1:4" ht="20.25" customHeight="1">
      <c r="A166" s="231"/>
      <c r="B166" s="232" t="s">
        <v>477</v>
      </c>
      <c r="C166" s="233">
        <f>SUM(C163:C165)</f>
        <v>5200454141</v>
      </c>
      <c r="D166" s="234">
        <f>SUM(D163:D165)</f>
        <v>7156408718</v>
      </c>
    </row>
    <row r="167" spans="1:4" ht="20.25" customHeight="1">
      <c r="A167" s="219" t="s">
        <v>478</v>
      </c>
      <c r="B167" s="235"/>
      <c r="C167" s="235"/>
      <c r="D167" s="235"/>
    </row>
    <row r="168" spans="1:4" ht="20.25" customHeight="1">
      <c r="A168" s="236"/>
      <c r="B168" s="237" t="s">
        <v>479</v>
      </c>
      <c r="C168" s="24"/>
      <c r="D168" s="24"/>
    </row>
    <row r="169" spans="1:4" ht="20.25" customHeight="1">
      <c r="A169" s="238"/>
      <c r="B169" s="239" t="s">
        <v>480</v>
      </c>
      <c r="C169" s="20"/>
      <c r="D169" s="20"/>
    </row>
    <row r="170" spans="1:4" ht="20.25" customHeight="1">
      <c r="A170" s="238"/>
      <c r="B170" s="239" t="s">
        <v>481</v>
      </c>
      <c r="C170" s="20"/>
      <c r="D170" s="20"/>
    </row>
    <row r="171" spans="1:4" ht="20.25" customHeight="1">
      <c r="A171" s="240"/>
      <c r="B171" s="241"/>
      <c r="C171" s="242"/>
      <c r="D171" s="242"/>
    </row>
    <row r="172" spans="1:4" ht="20.25" customHeight="1">
      <c r="A172" s="243" t="s">
        <v>482</v>
      </c>
      <c r="B172" s="244"/>
      <c r="C172" s="14" t="s">
        <v>473</v>
      </c>
      <c r="D172" s="14" t="s">
        <v>92</v>
      </c>
    </row>
    <row r="173" spans="1:4" ht="20.25" customHeight="1">
      <c r="A173" s="227"/>
      <c r="B173" s="228" t="s">
        <v>483</v>
      </c>
      <c r="C173" s="245">
        <v>125010000</v>
      </c>
      <c r="D173" s="245">
        <v>225750000</v>
      </c>
    </row>
    <row r="174" spans="1:4" ht="20.25" customHeight="1">
      <c r="A174" s="229"/>
      <c r="B174" s="230" t="s">
        <v>484</v>
      </c>
      <c r="C174" s="51"/>
      <c r="D174" s="51"/>
    </row>
    <row r="175" spans="1:4" ht="20.25" customHeight="1">
      <c r="A175" s="229"/>
      <c r="B175" s="230" t="s">
        <v>485</v>
      </c>
      <c r="C175" s="51"/>
      <c r="D175" s="51"/>
    </row>
    <row r="176" spans="1:4" ht="20.25" customHeight="1">
      <c r="A176" s="229"/>
      <c r="B176" s="230" t="s">
        <v>486</v>
      </c>
      <c r="C176" s="51">
        <f>9835800+226300</f>
        <v>10062100</v>
      </c>
      <c r="D176" s="51">
        <v>17218650</v>
      </c>
    </row>
    <row r="177" spans="1:4" ht="20.25" customHeight="1">
      <c r="A177" s="231"/>
      <c r="B177" s="14" t="s">
        <v>477</v>
      </c>
      <c r="C177" s="234">
        <f>SUM(C173:C176)</f>
        <v>135072100</v>
      </c>
      <c r="D177" s="234">
        <f>SUM(D173:D176)</f>
        <v>242968650</v>
      </c>
    </row>
    <row r="178" spans="1:4" ht="21" customHeight="1">
      <c r="A178" s="246"/>
      <c r="B178" s="235"/>
      <c r="C178" s="247"/>
      <c r="D178" s="247"/>
    </row>
    <row r="179" spans="1:4" ht="21" customHeight="1">
      <c r="A179" s="243" t="s">
        <v>487</v>
      </c>
      <c r="B179" s="248"/>
      <c r="C179" s="14" t="s">
        <v>473</v>
      </c>
      <c r="D179" s="14" t="s">
        <v>92</v>
      </c>
    </row>
    <row r="180" spans="1:4" ht="21" customHeight="1">
      <c r="A180" s="249"/>
      <c r="B180" s="250" t="s">
        <v>488</v>
      </c>
      <c r="C180" s="86">
        <v>0</v>
      </c>
      <c r="D180" s="86">
        <v>0</v>
      </c>
    </row>
    <row r="181" spans="1:4" ht="21" customHeight="1">
      <c r="A181" s="229"/>
      <c r="B181" s="230" t="s">
        <v>489</v>
      </c>
      <c r="C181" s="51">
        <v>2632825337</v>
      </c>
      <c r="D181" s="51">
        <v>2153897196</v>
      </c>
    </row>
    <row r="182" spans="1:4" ht="21" customHeight="1">
      <c r="A182" s="229"/>
      <c r="B182" s="230" t="s">
        <v>490</v>
      </c>
      <c r="C182" s="51">
        <v>521174517</v>
      </c>
      <c r="D182" s="51">
        <v>531426316</v>
      </c>
    </row>
    <row r="183" spans="1:4" ht="21" customHeight="1">
      <c r="A183" s="229"/>
      <c r="B183" s="230" t="s">
        <v>491</v>
      </c>
      <c r="C183" s="51">
        <v>103597479</v>
      </c>
      <c r="D183" s="51">
        <v>230254458</v>
      </c>
    </row>
    <row r="184" spans="1:4" ht="21" customHeight="1">
      <c r="A184" s="229"/>
      <c r="B184" s="230" t="s">
        <v>492</v>
      </c>
      <c r="C184" s="51">
        <v>7349909609</v>
      </c>
      <c r="D184" s="51">
        <v>7777217842</v>
      </c>
    </row>
    <row r="185" spans="1:4" ht="21" customHeight="1">
      <c r="A185" s="229"/>
      <c r="B185" s="230" t="s">
        <v>493</v>
      </c>
      <c r="C185" s="51">
        <v>1915486000</v>
      </c>
      <c r="D185" s="51">
        <v>1915486000</v>
      </c>
    </row>
    <row r="186" spans="1:4" ht="21" customHeight="1">
      <c r="A186" s="229"/>
      <c r="B186" s="230" t="s">
        <v>494</v>
      </c>
      <c r="C186" s="51">
        <v>498605869</v>
      </c>
      <c r="D186" s="51">
        <v>964230311</v>
      </c>
    </row>
    <row r="187" spans="1:4" ht="21" customHeight="1">
      <c r="A187" s="229"/>
      <c r="B187" s="230" t="s">
        <v>495</v>
      </c>
      <c r="C187" s="51"/>
      <c r="D187" s="51"/>
    </row>
    <row r="188" spans="1:4" ht="21" customHeight="1">
      <c r="A188" s="251"/>
      <c r="B188" s="252" t="s">
        <v>496</v>
      </c>
      <c r="C188" s="88"/>
      <c r="D188" s="88"/>
    </row>
    <row r="189" spans="1:4" ht="21" customHeight="1">
      <c r="A189" s="253"/>
      <c r="B189" s="14" t="s">
        <v>497</v>
      </c>
      <c r="C189" s="254">
        <f>SUM(C180:C188)</f>
        <v>13021598811</v>
      </c>
      <c r="D189" s="254">
        <f>SUM(D180:D188)</f>
        <v>13572512123</v>
      </c>
    </row>
    <row r="190" spans="1:4" ht="21" customHeight="1">
      <c r="A190" s="255" t="s">
        <v>498</v>
      </c>
      <c r="B190" s="72"/>
      <c r="C190" s="24"/>
      <c r="D190" s="24"/>
    </row>
    <row r="191" spans="1:4" ht="21" customHeight="1">
      <c r="A191" s="229" t="s">
        <v>499</v>
      </c>
      <c r="B191" s="51"/>
      <c r="C191" s="51"/>
      <c r="D191" s="51"/>
    </row>
    <row r="192" spans="1:4" ht="21" customHeight="1">
      <c r="A192" s="229" t="s">
        <v>500</v>
      </c>
      <c r="B192" s="51"/>
      <c r="C192" s="51"/>
      <c r="D192" s="51"/>
    </row>
    <row r="193" spans="1:4" ht="21" customHeight="1">
      <c r="A193" s="216"/>
      <c r="B193" s="216"/>
      <c r="C193" s="216"/>
      <c r="D193" s="256"/>
    </row>
    <row r="194" spans="1:5" ht="21" customHeight="1">
      <c r="A194" s="243" t="s">
        <v>501</v>
      </c>
      <c r="B194" s="248"/>
      <c r="C194" s="14" t="s">
        <v>473</v>
      </c>
      <c r="D194" s="14" t="s">
        <v>92</v>
      </c>
      <c r="E194" s="35"/>
    </row>
    <row r="195" spans="1:4" ht="21" customHeight="1">
      <c r="A195" s="227"/>
      <c r="B195" s="16" t="s">
        <v>502</v>
      </c>
      <c r="C195" s="16"/>
      <c r="D195" s="16">
        <v>2498000</v>
      </c>
    </row>
    <row r="196" spans="1:4" ht="21" customHeight="1">
      <c r="A196" s="257"/>
      <c r="B196" s="258" t="s">
        <v>503</v>
      </c>
      <c r="C196" s="258">
        <v>68600</v>
      </c>
      <c r="D196" s="258">
        <v>68600</v>
      </c>
    </row>
    <row r="197" spans="1:4" ht="21" customHeight="1">
      <c r="A197" s="231"/>
      <c r="B197" s="14" t="s">
        <v>477</v>
      </c>
      <c r="C197" s="254">
        <f>C196+C195</f>
        <v>68600</v>
      </c>
      <c r="D197" s="254">
        <f>D196+D195</f>
        <v>2566600</v>
      </c>
    </row>
    <row r="198" spans="1:4" ht="21" customHeight="1">
      <c r="A198" s="259" t="s">
        <v>504</v>
      </c>
      <c r="B198" s="14"/>
      <c r="C198" s="14" t="s">
        <v>473</v>
      </c>
      <c r="D198" s="14" t="s">
        <v>92</v>
      </c>
    </row>
    <row r="199" spans="1:4" ht="21" customHeight="1">
      <c r="A199" s="260"/>
      <c r="B199" s="261" t="s">
        <v>505</v>
      </c>
      <c r="C199" s="245"/>
      <c r="D199" s="245"/>
    </row>
    <row r="200" spans="1:4" ht="21" customHeight="1">
      <c r="A200" s="238"/>
      <c r="B200" s="239" t="s">
        <v>506</v>
      </c>
      <c r="C200" s="51"/>
      <c r="D200" s="51"/>
    </row>
    <row r="201" spans="1:4" ht="21" customHeight="1">
      <c r="A201" s="262"/>
      <c r="B201" s="263"/>
      <c r="C201" s="264"/>
      <c r="D201" s="264"/>
    </row>
    <row r="202" spans="1:4" ht="21" customHeight="1">
      <c r="A202" s="231"/>
      <c r="B202" s="265"/>
      <c r="C202" s="254">
        <f>SUM(C199:C200)</f>
        <v>0</v>
      </c>
      <c r="D202" s="254">
        <f>SUM(D199:D200)</f>
        <v>0</v>
      </c>
    </row>
    <row r="203" spans="1:5" ht="21" customHeight="1">
      <c r="A203" s="243" t="s">
        <v>507</v>
      </c>
      <c r="B203" s="248"/>
      <c r="C203" s="14" t="s">
        <v>473</v>
      </c>
      <c r="D203" s="14" t="s">
        <v>92</v>
      </c>
      <c r="E203" s="35"/>
    </row>
    <row r="204" spans="1:4" ht="21" customHeight="1">
      <c r="A204" s="227"/>
      <c r="B204" s="228" t="s">
        <v>508</v>
      </c>
      <c r="C204" s="245"/>
      <c r="D204" s="245"/>
    </row>
    <row r="205" spans="1:4" ht="21" customHeight="1">
      <c r="A205" s="229"/>
      <c r="B205" s="230" t="s">
        <v>509</v>
      </c>
      <c r="C205" s="51"/>
      <c r="D205" s="51"/>
    </row>
    <row r="206" spans="1:4" ht="21" customHeight="1">
      <c r="A206" s="229"/>
      <c r="B206" s="230" t="s">
        <v>510</v>
      </c>
      <c r="C206" s="51"/>
      <c r="D206" s="51"/>
    </row>
    <row r="207" spans="1:4" ht="21" customHeight="1">
      <c r="A207" s="229"/>
      <c r="B207" s="230" t="s">
        <v>506</v>
      </c>
      <c r="C207" s="51"/>
      <c r="D207" s="51"/>
    </row>
    <row r="208" spans="1:4" ht="21" customHeight="1">
      <c r="A208" s="253"/>
      <c r="B208" s="14" t="s">
        <v>477</v>
      </c>
      <c r="C208" s="254">
        <f>SUM(C204:C207)</f>
        <v>0</v>
      </c>
      <c r="D208" s="254">
        <f>SUM(D204:D207)</f>
        <v>0</v>
      </c>
    </row>
    <row r="209" ht="21.75" customHeight="1">
      <c r="A209" s="93" t="s">
        <v>511</v>
      </c>
    </row>
    <row r="210" ht="9.75" customHeight="1">
      <c r="A210" s="93"/>
    </row>
    <row r="211" spans="1:8" ht="15.75">
      <c r="A211" s="266"/>
      <c r="B211" s="267"/>
      <c r="C211" s="267" t="s">
        <v>512</v>
      </c>
      <c r="D211" s="267" t="s">
        <v>513</v>
      </c>
      <c r="E211" s="267" t="s">
        <v>514</v>
      </c>
      <c r="F211" s="267" t="s">
        <v>515</v>
      </c>
      <c r="G211" s="267" t="s">
        <v>516</v>
      </c>
      <c r="H211" s="267"/>
    </row>
    <row r="212" spans="1:8" ht="15.75">
      <c r="A212" s="268"/>
      <c r="B212" s="268" t="s">
        <v>517</v>
      </c>
      <c r="C212" s="268" t="s">
        <v>514</v>
      </c>
      <c r="D212" s="268" t="s">
        <v>518</v>
      </c>
      <c r="E212" s="268" t="s">
        <v>519</v>
      </c>
      <c r="F212" s="268" t="s">
        <v>520</v>
      </c>
      <c r="G212" s="268" t="s">
        <v>521</v>
      </c>
      <c r="H212" s="268" t="s">
        <v>522</v>
      </c>
    </row>
    <row r="213" spans="1:8" ht="15.75">
      <c r="A213" s="269"/>
      <c r="B213" s="270"/>
      <c r="C213" s="270"/>
      <c r="D213" s="271" t="s">
        <v>523</v>
      </c>
      <c r="E213" s="271" t="s">
        <v>524</v>
      </c>
      <c r="F213" s="270"/>
      <c r="G213" s="270"/>
      <c r="H213" s="270"/>
    </row>
    <row r="214" spans="1:8" ht="21" customHeight="1">
      <c r="A214" s="272" t="s">
        <v>525</v>
      </c>
      <c r="B214" s="84"/>
      <c r="C214" s="84"/>
      <c r="D214" s="84"/>
      <c r="E214" s="84"/>
      <c r="F214" s="84"/>
      <c r="G214" s="84"/>
      <c r="H214" s="84"/>
    </row>
    <row r="215" spans="1:8" ht="21" customHeight="1">
      <c r="A215" s="19" t="s">
        <v>12</v>
      </c>
      <c r="B215" s="46">
        <f>5669242528+101700</f>
        <v>5669344228</v>
      </c>
      <c r="C215" s="46">
        <v>8568016087</v>
      </c>
      <c r="D215" s="46">
        <v>2921180201</v>
      </c>
      <c r="E215" s="46">
        <v>626435222</v>
      </c>
      <c r="F215" s="46"/>
      <c r="G215" s="46">
        <f>SUM(B215:F215)</f>
        <v>17784975738</v>
      </c>
      <c r="H215" s="46"/>
    </row>
    <row r="216" spans="1:8" ht="21" customHeight="1">
      <c r="A216" s="273" t="s">
        <v>526</v>
      </c>
      <c r="B216" s="56"/>
      <c r="C216" s="56"/>
      <c r="D216" s="56"/>
      <c r="E216" s="56"/>
      <c r="F216" s="56"/>
      <c r="G216" s="274">
        <f aca="true" t="shared" si="0" ref="G216:G221">SUM(B216:F216)</f>
        <v>0</v>
      </c>
      <c r="H216" s="49"/>
    </row>
    <row r="217" spans="1:8" ht="21" customHeight="1">
      <c r="A217" s="273" t="s">
        <v>527</v>
      </c>
      <c r="B217" s="56"/>
      <c r="C217" s="56"/>
      <c r="D217" s="56"/>
      <c r="E217" s="56"/>
      <c r="F217" s="56"/>
      <c r="G217" s="274">
        <f t="shared" si="0"/>
        <v>0</v>
      </c>
      <c r="H217" s="49"/>
    </row>
    <row r="218" spans="1:8" ht="21" customHeight="1">
      <c r="A218" s="273" t="s">
        <v>528</v>
      </c>
      <c r="B218" s="56"/>
      <c r="C218" s="56"/>
      <c r="D218" s="56"/>
      <c r="E218" s="56"/>
      <c r="F218" s="56"/>
      <c r="G218" s="274">
        <f t="shared" si="0"/>
        <v>0</v>
      </c>
      <c r="H218" s="49"/>
    </row>
    <row r="219" spans="1:8" ht="21" customHeight="1">
      <c r="A219" s="273" t="s">
        <v>529</v>
      </c>
      <c r="B219" s="56"/>
      <c r="C219" s="56"/>
      <c r="D219" s="56"/>
      <c r="E219" s="56"/>
      <c r="F219" s="56"/>
      <c r="G219" s="274">
        <f t="shared" si="0"/>
        <v>0</v>
      </c>
      <c r="H219" s="49"/>
    </row>
    <row r="220" spans="1:8" ht="21" customHeight="1">
      <c r="A220" s="273" t="s">
        <v>530</v>
      </c>
      <c r="B220" s="56"/>
      <c r="C220" s="56"/>
      <c r="D220" s="56"/>
      <c r="E220" s="56"/>
      <c r="F220" s="56"/>
      <c r="G220" s="274">
        <f t="shared" si="0"/>
        <v>0</v>
      </c>
      <c r="H220" s="49"/>
    </row>
    <row r="221" spans="1:8" ht="21" customHeight="1">
      <c r="A221" s="273" t="s">
        <v>531</v>
      </c>
      <c r="B221" s="56"/>
      <c r="C221" s="56"/>
      <c r="D221" s="56"/>
      <c r="E221" s="56"/>
      <c r="F221" s="56"/>
      <c r="G221" s="274">
        <f t="shared" si="0"/>
        <v>0</v>
      </c>
      <c r="H221" s="49"/>
    </row>
    <row r="222" spans="1:8" ht="21" customHeight="1">
      <c r="A222" s="19" t="s">
        <v>13</v>
      </c>
      <c r="B222" s="46">
        <f aca="true" t="shared" si="1" ref="B222:H222">B215+B216+B217+B218-B219-B220-B221</f>
        <v>5669344228</v>
      </c>
      <c r="C222" s="46">
        <f t="shared" si="1"/>
        <v>8568016087</v>
      </c>
      <c r="D222" s="46">
        <f t="shared" si="1"/>
        <v>2921180201</v>
      </c>
      <c r="E222" s="46">
        <f t="shared" si="1"/>
        <v>626435222</v>
      </c>
      <c r="F222" s="46">
        <f t="shared" si="1"/>
        <v>0</v>
      </c>
      <c r="G222" s="46">
        <f t="shared" si="1"/>
        <v>17784975738</v>
      </c>
      <c r="H222" s="46">
        <f t="shared" si="1"/>
        <v>0</v>
      </c>
    </row>
    <row r="223" spans="1:8" ht="21" customHeight="1">
      <c r="A223" s="275" t="s">
        <v>532</v>
      </c>
      <c r="B223" s="49"/>
      <c r="C223" s="49"/>
      <c r="D223" s="49"/>
      <c r="E223" s="49"/>
      <c r="F223" s="49"/>
      <c r="G223" s="49"/>
      <c r="H223" s="49"/>
    </row>
    <row r="224" spans="1:8" ht="21" customHeight="1">
      <c r="A224" s="19" t="s">
        <v>12</v>
      </c>
      <c r="B224" s="46">
        <v>4734363129</v>
      </c>
      <c r="C224" s="46">
        <v>7815628591</v>
      </c>
      <c r="D224" s="46">
        <v>2117383207</v>
      </c>
      <c r="E224" s="46">
        <v>405346096</v>
      </c>
      <c r="F224" s="46"/>
      <c r="G224" s="46">
        <f>SUM(B224:F224)</f>
        <v>15072721023</v>
      </c>
      <c r="H224" s="46"/>
    </row>
    <row r="225" spans="1:8" ht="21" customHeight="1">
      <c r="A225" s="56" t="s">
        <v>533</v>
      </c>
      <c r="B225" s="56">
        <v>79427604</v>
      </c>
      <c r="C225" s="56">
        <v>104992420</v>
      </c>
      <c r="D225" s="56">
        <v>87323710</v>
      </c>
      <c r="E225" s="56">
        <v>22680126</v>
      </c>
      <c r="F225" s="56"/>
      <c r="G225" s="274">
        <f>SUM(B225:F225)</f>
        <v>294423860</v>
      </c>
      <c r="H225" s="56"/>
    </row>
    <row r="226" spans="1:8" ht="21" customHeight="1">
      <c r="A226" s="56" t="s">
        <v>534</v>
      </c>
      <c r="B226" s="56"/>
      <c r="C226" s="56"/>
      <c r="D226" s="56"/>
      <c r="E226" s="56"/>
      <c r="F226" s="56"/>
      <c r="G226" s="274"/>
      <c r="H226" s="56"/>
    </row>
    <row r="227" spans="1:8" ht="21" customHeight="1">
      <c r="A227" s="56" t="s">
        <v>535</v>
      </c>
      <c r="B227" s="56"/>
      <c r="C227" s="56"/>
      <c r="D227" s="56"/>
      <c r="E227" s="56"/>
      <c r="F227" s="56"/>
      <c r="G227" s="274"/>
      <c r="H227" s="56"/>
    </row>
    <row r="228" spans="1:8" ht="21" customHeight="1">
      <c r="A228" s="56" t="s">
        <v>536</v>
      </c>
      <c r="B228" s="56"/>
      <c r="C228" s="56"/>
      <c r="D228" s="56"/>
      <c r="E228" s="56"/>
      <c r="F228" s="56"/>
      <c r="G228" s="274"/>
      <c r="H228" s="56"/>
    </row>
    <row r="229" spans="1:8" ht="21" customHeight="1">
      <c r="A229" s="56" t="s">
        <v>537</v>
      </c>
      <c r="B229" s="56"/>
      <c r="C229" s="56"/>
      <c r="D229" s="56"/>
      <c r="E229" s="56"/>
      <c r="F229" s="56"/>
      <c r="G229" s="274">
        <f>SUM(B229:F229)</f>
        <v>0</v>
      </c>
      <c r="H229" s="56"/>
    </row>
    <row r="230" spans="1:8" ht="21" customHeight="1">
      <c r="A230" s="19" t="s">
        <v>13</v>
      </c>
      <c r="B230" s="46">
        <f>B224+B225-B229</f>
        <v>4813790733</v>
      </c>
      <c r="C230" s="46">
        <f aca="true" t="shared" si="2" ref="C230:H230">C224+C225-C229</f>
        <v>7920621011</v>
      </c>
      <c r="D230" s="46">
        <f t="shared" si="2"/>
        <v>2204706917</v>
      </c>
      <c r="E230" s="46">
        <f t="shared" si="2"/>
        <v>428026222</v>
      </c>
      <c r="F230" s="46">
        <f t="shared" si="2"/>
        <v>0</v>
      </c>
      <c r="G230" s="46">
        <f t="shared" si="2"/>
        <v>15367144883</v>
      </c>
      <c r="H230" s="46">
        <f t="shared" si="2"/>
        <v>0</v>
      </c>
    </row>
    <row r="231" spans="1:8" ht="21" customHeight="1">
      <c r="A231" s="275" t="s">
        <v>538</v>
      </c>
      <c r="B231" s="49"/>
      <c r="C231" s="49"/>
      <c r="D231" s="49"/>
      <c r="E231" s="49"/>
      <c r="F231" s="49"/>
      <c r="G231" s="49"/>
      <c r="H231" s="49"/>
    </row>
    <row r="232" spans="1:8" ht="21" customHeight="1">
      <c r="A232" s="46" t="s">
        <v>539</v>
      </c>
      <c r="B232" s="46">
        <f aca="true" t="shared" si="3" ref="B232:H232">B215-B224</f>
        <v>934981099</v>
      </c>
      <c r="C232" s="46">
        <f t="shared" si="3"/>
        <v>752387496</v>
      </c>
      <c r="D232" s="46">
        <f t="shared" si="3"/>
        <v>803796994</v>
      </c>
      <c r="E232" s="46">
        <f t="shared" si="3"/>
        <v>221089126</v>
      </c>
      <c r="F232" s="46">
        <f t="shared" si="3"/>
        <v>0</v>
      </c>
      <c r="G232" s="46">
        <f t="shared" si="3"/>
        <v>2712254715</v>
      </c>
      <c r="H232" s="46">
        <f t="shared" si="3"/>
        <v>0</v>
      </c>
    </row>
    <row r="233" spans="1:8" ht="21" customHeight="1">
      <c r="A233" s="276" t="s">
        <v>540</v>
      </c>
      <c r="B233" s="276">
        <f aca="true" t="shared" si="4" ref="B233:H233">B222-B230</f>
        <v>855553495</v>
      </c>
      <c r="C233" s="276">
        <f t="shared" si="4"/>
        <v>647395076</v>
      </c>
      <c r="D233" s="276">
        <f t="shared" si="4"/>
        <v>716473284</v>
      </c>
      <c r="E233" s="276">
        <f t="shared" si="4"/>
        <v>198409000</v>
      </c>
      <c r="F233" s="276">
        <f t="shared" si="4"/>
        <v>0</v>
      </c>
      <c r="G233" s="276">
        <f t="shared" si="4"/>
        <v>2417830855</v>
      </c>
      <c r="H233" s="276">
        <f t="shared" si="4"/>
        <v>0</v>
      </c>
    </row>
    <row r="234" ht="21" customHeight="1">
      <c r="A234" s="213" t="s">
        <v>541</v>
      </c>
    </row>
    <row r="235" ht="21" customHeight="1">
      <c r="A235" s="213" t="s">
        <v>542</v>
      </c>
    </row>
    <row r="236" ht="21" customHeight="1">
      <c r="A236" s="213" t="s">
        <v>543</v>
      </c>
    </row>
    <row r="237" ht="21" customHeight="1">
      <c r="A237" s="213" t="s">
        <v>544</v>
      </c>
    </row>
    <row r="238" ht="21" customHeight="1">
      <c r="A238" s="215" t="s">
        <v>545</v>
      </c>
    </row>
    <row r="239" ht="19.5" customHeight="1">
      <c r="A239" s="93" t="s">
        <v>546</v>
      </c>
    </row>
    <row r="240" spans="1:9" ht="15.75">
      <c r="A240" s="277"/>
      <c r="B240" s="267" t="s">
        <v>512</v>
      </c>
      <c r="C240" s="278" t="s">
        <v>513</v>
      </c>
      <c r="D240" s="278" t="s">
        <v>514</v>
      </c>
      <c r="E240" s="278" t="s">
        <v>515</v>
      </c>
      <c r="F240" s="278" t="s">
        <v>516</v>
      </c>
      <c r="G240" s="278"/>
      <c r="H240" s="279"/>
      <c r="I240" s="267"/>
    </row>
    <row r="241" spans="1:9" ht="15.75">
      <c r="A241" s="280" t="s">
        <v>547</v>
      </c>
      <c r="B241" s="268" t="s">
        <v>514</v>
      </c>
      <c r="C241" s="281" t="s">
        <v>518</v>
      </c>
      <c r="D241" s="281" t="s">
        <v>519</v>
      </c>
      <c r="E241" s="281" t="s">
        <v>520</v>
      </c>
      <c r="F241" s="281" t="s">
        <v>521</v>
      </c>
      <c r="G241" s="281" t="s">
        <v>522</v>
      </c>
      <c r="H241" s="47"/>
      <c r="I241" s="268"/>
    </row>
    <row r="242" spans="1:9" ht="15.75">
      <c r="A242" s="282"/>
      <c r="B242" s="270"/>
      <c r="C242" s="283" t="s">
        <v>523</v>
      </c>
      <c r="D242" s="283" t="s">
        <v>524</v>
      </c>
      <c r="E242" s="284"/>
      <c r="F242" s="284"/>
      <c r="G242" s="284"/>
      <c r="H242" s="20"/>
      <c r="I242" s="270"/>
    </row>
    <row r="243" spans="1:9" ht="22.5" customHeight="1">
      <c r="A243" s="285" t="s">
        <v>548</v>
      </c>
      <c r="B243" s="286"/>
      <c r="C243" s="86"/>
      <c r="D243" s="84"/>
      <c r="E243" s="84"/>
      <c r="F243" s="84"/>
      <c r="G243" s="84"/>
      <c r="H243" s="49"/>
      <c r="I243" s="84"/>
    </row>
    <row r="244" spans="1:9" ht="22.5" customHeight="1">
      <c r="A244" s="287" t="s">
        <v>549</v>
      </c>
      <c r="B244" s="55"/>
      <c r="C244" s="51"/>
      <c r="D244" s="49"/>
      <c r="E244" s="49"/>
      <c r="F244" s="49"/>
      <c r="G244" s="49"/>
      <c r="H244" s="49"/>
      <c r="I244" s="49"/>
    </row>
    <row r="245" spans="1:9" ht="22.5" customHeight="1">
      <c r="A245" s="288" t="s">
        <v>550</v>
      </c>
      <c r="B245" s="49"/>
      <c r="C245" s="51"/>
      <c r="D245" s="49"/>
      <c r="E245" s="49"/>
      <c r="F245" s="49"/>
      <c r="G245" s="49"/>
      <c r="H245" s="49"/>
      <c r="I245" s="49"/>
    </row>
    <row r="246" spans="1:9" ht="22.5" customHeight="1">
      <c r="A246" s="288" t="s">
        <v>551</v>
      </c>
      <c r="B246" s="49"/>
      <c r="C246" s="51"/>
      <c r="D246" s="49"/>
      <c r="E246" s="49"/>
      <c r="F246" s="49"/>
      <c r="G246" s="49"/>
      <c r="H246" s="49"/>
      <c r="I246" s="49"/>
    </row>
    <row r="247" spans="1:9" ht="22.5" customHeight="1">
      <c r="A247" s="288" t="s">
        <v>552</v>
      </c>
      <c r="B247" s="49"/>
      <c r="C247" s="51"/>
      <c r="D247" s="49"/>
      <c r="E247" s="49"/>
      <c r="F247" s="49"/>
      <c r="G247" s="49"/>
      <c r="H247" s="49"/>
      <c r="I247" s="49"/>
    </row>
    <row r="248" spans="1:9" ht="22.5" customHeight="1">
      <c r="A248" s="287" t="s">
        <v>553</v>
      </c>
      <c r="B248" s="55"/>
      <c r="C248" s="51"/>
      <c r="D248" s="49"/>
      <c r="E248" s="49"/>
      <c r="F248" s="49"/>
      <c r="G248" s="49"/>
      <c r="H248" s="49"/>
      <c r="I248" s="49"/>
    </row>
    <row r="249" spans="1:9" ht="22.5" customHeight="1">
      <c r="A249" s="289" t="s">
        <v>532</v>
      </c>
      <c r="B249" s="46"/>
      <c r="C249" s="51"/>
      <c r="D249" s="49"/>
      <c r="E249" s="49"/>
      <c r="F249" s="49"/>
      <c r="G249" s="49"/>
      <c r="H249" s="49"/>
      <c r="I249" s="49"/>
    </row>
    <row r="250" spans="1:9" ht="22.5" customHeight="1">
      <c r="A250" s="287" t="s">
        <v>549</v>
      </c>
      <c r="B250" s="55"/>
      <c r="C250" s="51"/>
      <c r="D250" s="49"/>
      <c r="E250" s="49"/>
      <c r="F250" s="49"/>
      <c r="G250" s="49"/>
      <c r="H250" s="49"/>
      <c r="I250" s="49"/>
    </row>
    <row r="251" spans="1:9" ht="22.5" customHeight="1">
      <c r="A251" s="288" t="s">
        <v>554</v>
      </c>
      <c r="B251" s="49"/>
      <c r="C251" s="51"/>
      <c r="D251" s="49"/>
      <c r="E251" s="49"/>
      <c r="F251" s="49"/>
      <c r="G251" s="49"/>
      <c r="H251" s="49"/>
      <c r="I251" s="49"/>
    </row>
    <row r="252" spans="1:9" ht="22.5" customHeight="1">
      <c r="A252" s="288" t="s">
        <v>551</v>
      </c>
      <c r="B252" s="49"/>
      <c r="C252" s="51"/>
      <c r="D252" s="49"/>
      <c r="E252" s="49"/>
      <c r="F252" s="49"/>
      <c r="G252" s="49"/>
      <c r="H252" s="49"/>
      <c r="I252" s="49"/>
    </row>
    <row r="253" spans="1:9" ht="22.5" customHeight="1">
      <c r="A253" s="288" t="s">
        <v>552</v>
      </c>
      <c r="B253" s="49"/>
      <c r="C253" s="51"/>
      <c r="D253" s="49"/>
      <c r="E253" s="49"/>
      <c r="F253" s="49"/>
      <c r="G253" s="49"/>
      <c r="H253" s="49"/>
      <c r="I253" s="49"/>
    </row>
    <row r="254" spans="1:9" ht="22.5" customHeight="1">
      <c r="A254" s="287" t="s">
        <v>553</v>
      </c>
      <c r="B254" s="55"/>
      <c r="C254" s="51"/>
      <c r="D254" s="49"/>
      <c r="E254" s="49"/>
      <c r="F254" s="49"/>
      <c r="G254" s="49"/>
      <c r="H254" s="49"/>
      <c r="I254" s="49"/>
    </row>
    <row r="255" spans="1:9" ht="22.5" customHeight="1">
      <c r="A255" s="289" t="s">
        <v>555</v>
      </c>
      <c r="B255" s="46"/>
      <c r="C255" s="51"/>
      <c r="D255" s="49"/>
      <c r="E255" s="49"/>
      <c r="F255" s="49"/>
      <c r="G255" s="49"/>
      <c r="H255" s="49"/>
      <c r="I255" s="49"/>
    </row>
    <row r="256" spans="1:9" ht="22.5" customHeight="1">
      <c r="A256" s="290" t="s">
        <v>556</v>
      </c>
      <c r="B256" s="274"/>
      <c r="C256" s="48"/>
      <c r="D256" s="274"/>
      <c r="E256" s="274"/>
      <c r="F256" s="274"/>
      <c r="G256" s="274"/>
      <c r="H256" s="274"/>
      <c r="I256" s="274"/>
    </row>
    <row r="257" spans="1:9" ht="22.5" customHeight="1">
      <c r="A257" s="291" t="s">
        <v>557</v>
      </c>
      <c r="B257" s="292"/>
      <c r="C257" s="65"/>
      <c r="D257" s="292"/>
      <c r="E257" s="292"/>
      <c r="F257" s="292"/>
      <c r="G257" s="292"/>
      <c r="H257" s="292"/>
      <c r="I257" s="292"/>
    </row>
    <row r="258" ht="22.5" customHeight="1">
      <c r="A258" s="213" t="s">
        <v>558</v>
      </c>
    </row>
    <row r="259" ht="22.5" customHeight="1">
      <c r="A259" s="213" t="s">
        <v>559</v>
      </c>
    </row>
    <row r="260" ht="22.5" customHeight="1">
      <c r="A260" s="213" t="s">
        <v>560</v>
      </c>
    </row>
    <row r="261" spans="1:2" ht="22.5" customHeight="1">
      <c r="A261" s="93" t="s">
        <v>561</v>
      </c>
      <c r="B261" s="3"/>
    </row>
    <row r="262" spans="1:2" ht="9.75" customHeight="1">
      <c r="A262" s="3"/>
      <c r="B262" s="3"/>
    </row>
    <row r="263" spans="1:7" ht="15.75">
      <c r="A263" s="266"/>
      <c r="B263" s="267" t="s">
        <v>562</v>
      </c>
      <c r="C263" s="267" t="s">
        <v>563</v>
      </c>
      <c r="D263" s="267" t="s">
        <v>564</v>
      </c>
      <c r="E263" s="267" t="s">
        <v>565</v>
      </c>
      <c r="F263" s="267" t="s">
        <v>515</v>
      </c>
      <c r="G263" s="267" t="s">
        <v>516</v>
      </c>
    </row>
    <row r="264" spans="1:7" ht="15.75">
      <c r="A264" s="268" t="s">
        <v>547</v>
      </c>
      <c r="B264" s="268" t="s">
        <v>566</v>
      </c>
      <c r="C264" s="268" t="s">
        <v>567</v>
      </c>
      <c r="D264" s="268" t="s">
        <v>568</v>
      </c>
      <c r="E264" s="268" t="s">
        <v>569</v>
      </c>
      <c r="F264" s="268" t="s">
        <v>570</v>
      </c>
      <c r="G264" s="268" t="s">
        <v>521</v>
      </c>
    </row>
    <row r="265" spans="1:7" ht="15.75">
      <c r="A265" s="269"/>
      <c r="B265" s="271" t="s">
        <v>571</v>
      </c>
      <c r="C265" s="271" t="s">
        <v>572</v>
      </c>
      <c r="D265" s="271" t="s">
        <v>573</v>
      </c>
      <c r="E265" s="271" t="s">
        <v>574</v>
      </c>
      <c r="F265" s="271" t="s">
        <v>520</v>
      </c>
      <c r="G265" s="270"/>
    </row>
    <row r="266" spans="1:9" ht="22.5" customHeight="1">
      <c r="A266" s="272" t="s">
        <v>575</v>
      </c>
      <c r="B266" s="286"/>
      <c r="C266" s="84"/>
      <c r="D266" s="84"/>
      <c r="E266" s="84"/>
      <c r="F266" s="84"/>
      <c r="G266" s="84"/>
      <c r="H266" s="84"/>
      <c r="I266" s="84"/>
    </row>
    <row r="267" spans="1:9" ht="22.5" customHeight="1">
      <c r="A267" s="19" t="s">
        <v>549</v>
      </c>
      <c r="B267" s="55"/>
      <c r="C267" s="49"/>
      <c r="D267" s="49"/>
      <c r="E267" s="49"/>
      <c r="F267" s="49"/>
      <c r="G267" s="49"/>
      <c r="H267" s="49"/>
      <c r="I267" s="49"/>
    </row>
    <row r="268" spans="1:9" ht="22.5" customHeight="1">
      <c r="A268" s="273" t="s">
        <v>576</v>
      </c>
      <c r="B268" s="49"/>
      <c r="C268" s="49"/>
      <c r="D268" s="49"/>
      <c r="E268" s="49"/>
      <c r="F268" s="49"/>
      <c r="G268" s="49"/>
      <c r="H268" s="49"/>
      <c r="I268" s="49"/>
    </row>
    <row r="269" spans="1:9" ht="22.5" customHeight="1">
      <c r="A269" s="273" t="s">
        <v>577</v>
      </c>
      <c r="B269" s="49"/>
      <c r="C269" s="49"/>
      <c r="D269" s="49"/>
      <c r="E269" s="49"/>
      <c r="F269" s="49"/>
      <c r="G269" s="49"/>
      <c r="H269" s="49"/>
      <c r="I269" s="49"/>
    </row>
    <row r="270" spans="1:9" ht="22.5" customHeight="1">
      <c r="A270" s="273" t="s">
        <v>578</v>
      </c>
      <c r="B270" s="49"/>
      <c r="C270" s="49"/>
      <c r="D270" s="49"/>
      <c r="E270" s="49"/>
      <c r="F270" s="49"/>
      <c r="G270" s="49"/>
      <c r="H270" s="49"/>
      <c r="I270" s="49"/>
    </row>
    <row r="271" spans="1:9" ht="22.5" customHeight="1">
      <c r="A271" s="273" t="s">
        <v>528</v>
      </c>
      <c r="B271" s="49"/>
      <c r="C271" s="49"/>
      <c r="D271" s="49"/>
      <c r="E271" s="49"/>
      <c r="F271" s="49"/>
      <c r="G271" s="49"/>
      <c r="H271" s="49"/>
      <c r="I271" s="49"/>
    </row>
    <row r="272" spans="1:9" ht="22.5" customHeight="1">
      <c r="A272" s="273" t="s">
        <v>530</v>
      </c>
      <c r="B272" s="49"/>
      <c r="C272" s="49"/>
      <c r="D272" s="49"/>
      <c r="E272" s="49"/>
      <c r="F272" s="49"/>
      <c r="G272" s="49"/>
      <c r="H272" s="49"/>
      <c r="I272" s="49"/>
    </row>
    <row r="273" spans="1:9" ht="22.5" customHeight="1">
      <c r="A273" s="19" t="s">
        <v>553</v>
      </c>
      <c r="B273" s="55"/>
      <c r="C273" s="49"/>
      <c r="D273" s="49"/>
      <c r="E273" s="49"/>
      <c r="F273" s="49"/>
      <c r="G273" s="49"/>
      <c r="H273" s="49"/>
      <c r="I273" s="49"/>
    </row>
    <row r="274" spans="1:9" ht="22.5" customHeight="1">
      <c r="A274" s="275" t="s">
        <v>532</v>
      </c>
      <c r="B274" s="46"/>
      <c r="C274" s="49"/>
      <c r="D274" s="49"/>
      <c r="E274" s="49"/>
      <c r="F274" s="49"/>
      <c r="G274" s="49"/>
      <c r="H274" s="49"/>
      <c r="I274" s="49"/>
    </row>
    <row r="275" spans="1:9" ht="22.5" customHeight="1">
      <c r="A275" s="19" t="s">
        <v>549</v>
      </c>
      <c r="B275" s="55"/>
      <c r="C275" s="49"/>
      <c r="D275" s="49"/>
      <c r="E275" s="49"/>
      <c r="F275" s="49"/>
      <c r="G275" s="49"/>
      <c r="H275" s="49"/>
      <c r="I275" s="49"/>
    </row>
    <row r="276" spans="1:9" ht="22.5" customHeight="1">
      <c r="A276" s="273" t="s">
        <v>554</v>
      </c>
      <c r="B276" s="49"/>
      <c r="C276" s="49"/>
      <c r="D276" s="49"/>
      <c r="E276" s="49"/>
      <c r="F276" s="49"/>
      <c r="G276" s="49"/>
      <c r="H276" s="49"/>
      <c r="I276" s="49"/>
    </row>
    <row r="277" spans="1:9" ht="22.5" customHeight="1">
      <c r="A277" s="273" t="s">
        <v>530</v>
      </c>
      <c r="B277" s="49"/>
      <c r="C277" s="49"/>
      <c r="D277" s="49"/>
      <c r="E277" s="49"/>
      <c r="F277" s="49"/>
      <c r="G277" s="49"/>
      <c r="H277" s="49"/>
      <c r="I277" s="49"/>
    </row>
    <row r="278" spans="1:9" ht="22.5" customHeight="1">
      <c r="A278" s="273" t="s">
        <v>531</v>
      </c>
      <c r="B278" s="49"/>
      <c r="C278" s="49"/>
      <c r="D278" s="49"/>
      <c r="E278" s="49"/>
      <c r="F278" s="49"/>
      <c r="G278" s="49"/>
      <c r="H278" s="49"/>
      <c r="I278" s="49"/>
    </row>
    <row r="279" spans="1:9" ht="22.5" customHeight="1">
      <c r="A279" s="19" t="s">
        <v>553</v>
      </c>
      <c r="B279" s="55"/>
      <c r="C279" s="49"/>
      <c r="D279" s="49"/>
      <c r="E279" s="49"/>
      <c r="F279" s="49"/>
      <c r="G279" s="49"/>
      <c r="H279" s="49"/>
      <c r="I279" s="49"/>
    </row>
    <row r="280" spans="1:9" ht="22.5" customHeight="1">
      <c r="A280" s="275" t="s">
        <v>579</v>
      </c>
      <c r="B280" s="46"/>
      <c r="C280" s="49"/>
      <c r="D280" s="49"/>
      <c r="E280" s="49"/>
      <c r="F280" s="49"/>
      <c r="G280" s="49"/>
      <c r="H280" s="49"/>
      <c r="I280" s="49"/>
    </row>
    <row r="281" spans="1:9" ht="22.5" customHeight="1">
      <c r="A281" s="293" t="s">
        <v>556</v>
      </c>
      <c r="B281" s="49"/>
      <c r="C281" s="49"/>
      <c r="D281" s="49"/>
      <c r="E281" s="49"/>
      <c r="F281" s="49"/>
      <c r="G281" s="49"/>
      <c r="H281" s="49"/>
      <c r="I281" s="49"/>
    </row>
    <row r="282" spans="1:9" ht="22.5" customHeight="1">
      <c r="A282" s="294" t="s">
        <v>557</v>
      </c>
      <c r="B282" s="62"/>
      <c r="C282" s="62"/>
      <c r="D282" s="62"/>
      <c r="E282" s="62"/>
      <c r="F282" s="62"/>
      <c r="G282" s="62"/>
      <c r="H282" s="62"/>
      <c r="I282" s="62"/>
    </row>
    <row r="283" spans="1:9" ht="22.5" customHeight="1">
      <c r="A283" s="295"/>
      <c r="B283" s="216"/>
      <c r="C283" s="216"/>
      <c r="D283" s="216"/>
      <c r="E283" s="216"/>
      <c r="F283" s="216"/>
      <c r="G283" s="216"/>
      <c r="H283" s="216"/>
      <c r="I283" s="216"/>
    </row>
    <row r="284" ht="22.5" customHeight="1">
      <c r="A284" s="215" t="s">
        <v>580</v>
      </c>
    </row>
    <row r="285" spans="1:7" ht="21.75" customHeight="1">
      <c r="A285" s="243" t="s">
        <v>581</v>
      </c>
      <c r="B285" s="254"/>
      <c r="C285" s="14" t="s">
        <v>473</v>
      </c>
      <c r="D285" s="14" t="s">
        <v>92</v>
      </c>
      <c r="E285" s="35"/>
      <c r="G285" s="35"/>
    </row>
    <row r="286" spans="1:4" ht="21.75" customHeight="1">
      <c r="A286" s="87"/>
      <c r="B286" s="296" t="s">
        <v>582</v>
      </c>
      <c r="C286" s="297">
        <f>SUM(C287:C301)</f>
        <v>10506175674</v>
      </c>
      <c r="D286" s="48">
        <f>SUM(D287:D301)</f>
        <v>10385278711</v>
      </c>
    </row>
    <row r="287" spans="1:4" ht="21.75" customHeight="1">
      <c r="A287" s="55">
        <v>1</v>
      </c>
      <c r="B287" s="51" t="s">
        <v>583</v>
      </c>
      <c r="C287" s="51">
        <f>141419648+9500000+1041900+39915677</f>
        <v>191877225</v>
      </c>
      <c r="D287" s="51">
        <f>141419648+9500000+1041900</f>
        <v>151961548</v>
      </c>
    </row>
    <row r="288" spans="1:4" ht="21.75" customHeight="1">
      <c r="A288" s="55">
        <v>2</v>
      </c>
      <c r="B288" s="298" t="s">
        <v>584</v>
      </c>
      <c r="C288" s="51">
        <v>27741736</v>
      </c>
      <c r="D288" s="51">
        <v>27741736</v>
      </c>
    </row>
    <row r="289" spans="1:4" ht="21.75" customHeight="1">
      <c r="A289" s="55">
        <v>3</v>
      </c>
      <c r="B289" s="298" t="s">
        <v>585</v>
      </c>
      <c r="C289" s="51">
        <f>1705411300-5797000</f>
        <v>1699614300</v>
      </c>
      <c r="D289" s="51">
        <f>1705411300-5797000</f>
        <v>1699614300</v>
      </c>
    </row>
    <row r="290" spans="1:4" ht="21.75" customHeight="1">
      <c r="A290" s="55">
        <v>4</v>
      </c>
      <c r="B290" s="298" t="s">
        <v>586</v>
      </c>
      <c r="C290" s="51">
        <f>46334000+1181818</f>
        <v>47515818</v>
      </c>
      <c r="D290" s="51">
        <f>46334000+1181818</f>
        <v>47515818</v>
      </c>
    </row>
    <row r="291" spans="1:4" ht="21.75" customHeight="1">
      <c r="A291" s="55">
        <v>5</v>
      </c>
      <c r="B291" s="298" t="s">
        <v>587</v>
      </c>
      <c r="C291" s="51">
        <f>101122752+19047619+366457272</f>
        <v>486627643</v>
      </c>
      <c r="D291" s="51">
        <f>101122752+19047619+366457272</f>
        <v>486627643</v>
      </c>
    </row>
    <row r="292" spans="1:4" ht="21.75" customHeight="1">
      <c r="A292" s="55">
        <v>6</v>
      </c>
      <c r="B292" s="298" t="s">
        <v>588</v>
      </c>
      <c r="C292" s="51">
        <v>107910000</v>
      </c>
      <c r="D292" s="51">
        <v>107910000</v>
      </c>
    </row>
    <row r="293" spans="1:4" ht="21.75" customHeight="1">
      <c r="A293" s="55">
        <v>7</v>
      </c>
      <c r="B293" s="298" t="s">
        <v>589</v>
      </c>
      <c r="C293" s="51">
        <v>25714286</v>
      </c>
      <c r="D293" s="51"/>
    </row>
    <row r="294" spans="1:4" ht="21.75" customHeight="1">
      <c r="A294" s="55">
        <v>8</v>
      </c>
      <c r="B294" s="298" t="s">
        <v>590</v>
      </c>
      <c r="C294" s="51">
        <v>5500000</v>
      </c>
      <c r="D294" s="51">
        <v>5500000</v>
      </c>
    </row>
    <row r="295" spans="1:4" ht="21.75" customHeight="1">
      <c r="A295" s="55">
        <v>9</v>
      </c>
      <c r="B295" s="298" t="s">
        <v>591</v>
      </c>
      <c r="C295" s="51">
        <v>17923100</v>
      </c>
      <c r="D295" s="51">
        <v>17923100</v>
      </c>
    </row>
    <row r="296" spans="1:4" ht="21.75" customHeight="1">
      <c r="A296" s="55">
        <v>10</v>
      </c>
      <c r="B296" s="298" t="s">
        <v>592</v>
      </c>
      <c r="C296" s="51">
        <v>1476186</v>
      </c>
      <c r="D296" s="51">
        <v>1476186</v>
      </c>
    </row>
    <row r="297" spans="1:4" ht="21.75" customHeight="1">
      <c r="A297" s="55">
        <v>11</v>
      </c>
      <c r="B297" s="298" t="s">
        <v>593</v>
      </c>
      <c r="C297" s="51">
        <v>863636</v>
      </c>
      <c r="D297" s="51">
        <v>863636</v>
      </c>
    </row>
    <row r="298" spans="1:4" ht="21.75" customHeight="1">
      <c r="A298" s="55">
        <v>12</v>
      </c>
      <c r="B298" s="298" t="s">
        <v>594</v>
      </c>
      <c r="C298" s="52">
        <f>-1636364+5267000</f>
        <v>3630636</v>
      </c>
      <c r="D298" s="52">
        <v>-1636364</v>
      </c>
    </row>
    <row r="299" spans="1:4" ht="21.75" customHeight="1">
      <c r="A299" s="55">
        <v>13</v>
      </c>
      <c r="B299" s="298" t="s">
        <v>595</v>
      </c>
      <c r="C299" s="52">
        <f>7378144299+50000000</f>
        <v>7428144299</v>
      </c>
      <c r="D299" s="52">
        <v>7378144299</v>
      </c>
    </row>
    <row r="300" spans="1:4" ht="21.75" customHeight="1">
      <c r="A300" s="55">
        <v>14</v>
      </c>
      <c r="B300" s="298" t="s">
        <v>596</v>
      </c>
      <c r="C300" s="51">
        <v>453182264</v>
      </c>
      <c r="D300" s="51">
        <v>453182264</v>
      </c>
    </row>
    <row r="301" spans="1:4" ht="21.75" customHeight="1">
      <c r="A301" s="299">
        <v>15</v>
      </c>
      <c r="B301" s="241" t="s">
        <v>597</v>
      </c>
      <c r="C301" s="256">
        <v>8454545</v>
      </c>
      <c r="D301" s="256">
        <v>8454545</v>
      </c>
    </row>
    <row r="302" spans="1:2" ht="21.75" customHeight="1">
      <c r="A302" s="93" t="s">
        <v>598</v>
      </c>
      <c r="B302" s="3"/>
    </row>
    <row r="303" spans="1:9" ht="21.75" customHeight="1">
      <c r="A303" s="267" t="s">
        <v>547</v>
      </c>
      <c r="B303" s="267"/>
      <c r="C303" s="267" t="s">
        <v>599</v>
      </c>
      <c r="D303" s="267" t="s">
        <v>600</v>
      </c>
      <c r="E303" s="267" t="s">
        <v>601</v>
      </c>
      <c r="F303" s="300"/>
      <c r="G303" s="267" t="s">
        <v>599</v>
      </c>
      <c r="H303" s="280"/>
      <c r="I303" s="235"/>
    </row>
    <row r="304" spans="1:9" ht="21.75" customHeight="1">
      <c r="A304" s="271"/>
      <c r="B304" s="271"/>
      <c r="C304" s="271" t="s">
        <v>602</v>
      </c>
      <c r="D304" s="271" t="s">
        <v>603</v>
      </c>
      <c r="E304" s="271" t="s">
        <v>603</v>
      </c>
      <c r="F304" s="270"/>
      <c r="G304" s="271" t="s">
        <v>604</v>
      </c>
      <c r="H304" s="280"/>
      <c r="I304" s="235"/>
    </row>
    <row r="305" spans="1:9" ht="21.75" customHeight="1">
      <c r="A305" s="286" t="s">
        <v>605</v>
      </c>
      <c r="B305" s="286"/>
      <c r="C305" s="84"/>
      <c r="D305" s="84"/>
      <c r="E305" s="84"/>
      <c r="F305" s="84"/>
      <c r="G305" s="84"/>
      <c r="H305" s="257"/>
      <c r="I305" s="216"/>
    </row>
    <row r="306" spans="1:9" ht="21.75" customHeight="1">
      <c r="A306" s="301" t="s">
        <v>606</v>
      </c>
      <c r="B306" s="301"/>
      <c r="C306" s="49"/>
      <c r="D306" s="49"/>
      <c r="E306" s="49"/>
      <c r="F306" s="49"/>
      <c r="G306" s="49"/>
      <c r="H306" s="257"/>
      <c r="I306" s="216"/>
    </row>
    <row r="307" spans="1:9" ht="21.75" customHeight="1">
      <c r="A307" s="49" t="s">
        <v>607</v>
      </c>
      <c r="B307" s="49"/>
      <c r="C307" s="49"/>
      <c r="D307" s="49"/>
      <c r="E307" s="49"/>
      <c r="F307" s="49"/>
      <c r="G307" s="49"/>
      <c r="H307" s="257"/>
      <c r="I307" s="216"/>
    </row>
    <row r="308" spans="1:9" ht="21.75" customHeight="1">
      <c r="A308" s="49" t="s">
        <v>608</v>
      </c>
      <c r="B308" s="49"/>
      <c r="C308" s="49"/>
      <c r="D308" s="49"/>
      <c r="E308" s="49"/>
      <c r="F308" s="49"/>
      <c r="G308" s="49"/>
      <c r="H308" s="257"/>
      <c r="I308" s="216"/>
    </row>
    <row r="309" spans="1:9" ht="21.75" customHeight="1">
      <c r="A309" s="49" t="s">
        <v>609</v>
      </c>
      <c r="B309" s="49"/>
      <c r="C309" s="49"/>
      <c r="D309" s="49"/>
      <c r="E309" s="49"/>
      <c r="F309" s="49"/>
      <c r="G309" s="49"/>
      <c r="H309" s="257"/>
      <c r="I309" s="216"/>
    </row>
    <row r="310" spans="1:9" ht="21.75" customHeight="1">
      <c r="A310" s="46" t="s">
        <v>532</v>
      </c>
      <c r="B310" s="46"/>
      <c r="C310" s="49"/>
      <c r="D310" s="49"/>
      <c r="E310" s="49"/>
      <c r="F310" s="49"/>
      <c r="G310" s="49"/>
      <c r="H310" s="257"/>
      <c r="I310" s="216"/>
    </row>
    <row r="311" spans="1:9" ht="21.75" customHeight="1">
      <c r="A311" s="301" t="s">
        <v>606</v>
      </c>
      <c r="B311" s="301"/>
      <c r="C311" s="49"/>
      <c r="D311" s="49"/>
      <c r="E311" s="49"/>
      <c r="F311" s="49"/>
      <c r="G311" s="49"/>
      <c r="H311" s="257"/>
      <c r="I311" s="216"/>
    </row>
    <row r="312" spans="1:9" ht="21.75" customHeight="1">
      <c r="A312" s="49" t="s">
        <v>607</v>
      </c>
      <c r="B312" s="49"/>
      <c r="C312" s="49"/>
      <c r="D312" s="49"/>
      <c r="E312" s="49"/>
      <c r="F312" s="49"/>
      <c r="G312" s="49"/>
      <c r="H312" s="257"/>
      <c r="I312" s="216"/>
    </row>
    <row r="313" spans="1:9" ht="21.75" customHeight="1">
      <c r="A313" s="49" t="s">
        <v>608</v>
      </c>
      <c r="B313" s="49"/>
      <c r="C313" s="49"/>
      <c r="D313" s="49"/>
      <c r="E313" s="49"/>
      <c r="F313" s="49"/>
      <c r="G313" s="49"/>
      <c r="H313" s="257"/>
      <c r="I313" s="216"/>
    </row>
    <row r="314" spans="1:9" ht="21.75" customHeight="1">
      <c r="A314" s="46" t="s">
        <v>610</v>
      </c>
      <c r="B314" s="46"/>
      <c r="C314" s="49"/>
      <c r="D314" s="49"/>
      <c r="E314" s="49"/>
      <c r="F314" s="49"/>
      <c r="G314" s="49"/>
      <c r="H314" s="257"/>
      <c r="I314" s="216"/>
    </row>
    <row r="315" spans="1:9" ht="21.75" customHeight="1">
      <c r="A315" s="301" t="s">
        <v>606</v>
      </c>
      <c r="B315" s="301"/>
      <c r="C315" s="49"/>
      <c r="D315" s="49"/>
      <c r="E315" s="49"/>
      <c r="F315" s="49"/>
      <c r="G315" s="49"/>
      <c r="H315" s="257"/>
      <c r="I315" s="216"/>
    </row>
    <row r="316" spans="1:9" ht="21.75" customHeight="1">
      <c r="A316" s="49" t="s">
        <v>607</v>
      </c>
      <c r="B316" s="49"/>
      <c r="C316" s="49"/>
      <c r="D316" s="49"/>
      <c r="E316" s="49"/>
      <c r="F316" s="49"/>
      <c r="G316" s="49"/>
      <c r="H316" s="257"/>
      <c r="I316" s="216"/>
    </row>
    <row r="317" spans="1:9" ht="21.75" customHeight="1">
      <c r="A317" s="49" t="s">
        <v>608</v>
      </c>
      <c r="B317" s="49"/>
      <c r="C317" s="302"/>
      <c r="D317" s="302"/>
      <c r="E317" s="302"/>
      <c r="F317" s="302"/>
      <c r="G317" s="302"/>
      <c r="H317" s="257"/>
      <c r="I317" s="216"/>
    </row>
    <row r="318" spans="1:9" ht="21.75" customHeight="1">
      <c r="A318" s="62" t="s">
        <v>611</v>
      </c>
      <c r="B318" s="62"/>
      <c r="C318" s="62"/>
      <c r="D318" s="62"/>
      <c r="E318" s="62"/>
      <c r="F318" s="62"/>
      <c r="G318" s="62"/>
      <c r="H318" s="257"/>
      <c r="I318" s="216"/>
    </row>
    <row r="319" ht="21.75" customHeight="1">
      <c r="A319" s="36" t="s">
        <v>612</v>
      </c>
    </row>
    <row r="320" spans="1:4" ht="21.75" customHeight="1">
      <c r="A320" s="303" t="s">
        <v>613</v>
      </c>
      <c r="B320" s="216"/>
      <c r="C320" s="235"/>
      <c r="D320" s="235"/>
    </row>
    <row r="321" spans="1:4" ht="20.25" customHeight="1">
      <c r="A321" s="304"/>
      <c r="B321" s="305" t="s">
        <v>614</v>
      </c>
      <c r="C321" s="306"/>
      <c r="D321" s="306"/>
    </row>
    <row r="322" spans="1:4" ht="20.25" customHeight="1">
      <c r="A322" s="305"/>
      <c r="B322" s="305" t="s">
        <v>615</v>
      </c>
      <c r="C322" s="216"/>
      <c r="D322" s="216"/>
    </row>
    <row r="323" spans="1:4" ht="20.25" customHeight="1">
      <c r="A323" s="216"/>
      <c r="B323" s="305" t="s">
        <v>616</v>
      </c>
      <c r="C323" s="218"/>
      <c r="D323" s="218"/>
    </row>
    <row r="324" spans="1:4" ht="20.25" customHeight="1">
      <c r="A324" s="216"/>
      <c r="B324" s="305" t="s">
        <v>617</v>
      </c>
      <c r="C324" s="218"/>
      <c r="D324" s="218"/>
    </row>
    <row r="325" spans="1:4" ht="20.25" customHeight="1">
      <c r="A325" s="216"/>
      <c r="B325" s="305" t="s">
        <v>618</v>
      </c>
      <c r="C325" s="218"/>
      <c r="D325" s="218"/>
    </row>
    <row r="326" spans="1:4" ht="20.25" customHeight="1">
      <c r="A326" s="216"/>
      <c r="B326" s="235" t="s">
        <v>477</v>
      </c>
      <c r="C326" s="247"/>
      <c r="D326" s="247"/>
    </row>
    <row r="327" spans="1:4" ht="20.25" customHeight="1">
      <c r="A327" s="303" t="s">
        <v>619</v>
      </c>
      <c r="B327" s="306"/>
      <c r="C327" s="235"/>
      <c r="D327" s="235"/>
    </row>
    <row r="328" spans="1:4" ht="20.25" customHeight="1">
      <c r="A328" s="216"/>
      <c r="B328" s="305" t="s">
        <v>620</v>
      </c>
      <c r="C328" s="216"/>
      <c r="D328" s="216"/>
    </row>
    <row r="329" spans="1:4" ht="20.25" customHeight="1">
      <c r="A329" s="216"/>
      <c r="B329" s="305" t="s">
        <v>621</v>
      </c>
      <c r="C329" s="216"/>
      <c r="D329" s="216"/>
    </row>
    <row r="330" spans="1:4" ht="20.25" customHeight="1">
      <c r="A330" s="216"/>
      <c r="B330" s="305" t="s">
        <v>622</v>
      </c>
      <c r="C330" s="216"/>
      <c r="D330" s="216"/>
    </row>
    <row r="331" spans="1:4" ht="20.25" customHeight="1">
      <c r="A331" s="216"/>
      <c r="B331" s="305" t="s">
        <v>623</v>
      </c>
      <c r="C331" s="216"/>
      <c r="D331" s="216"/>
    </row>
    <row r="332" spans="1:4" ht="20.25" customHeight="1">
      <c r="A332" s="216"/>
      <c r="B332" s="216" t="s">
        <v>624</v>
      </c>
      <c r="C332" s="216"/>
      <c r="D332" s="216"/>
    </row>
    <row r="333" spans="1:4" ht="21.75" customHeight="1">
      <c r="A333" s="216"/>
      <c r="B333" s="235" t="s">
        <v>477</v>
      </c>
      <c r="C333" s="247"/>
      <c r="D333" s="247"/>
    </row>
    <row r="334" spans="1:4" ht="21.75" customHeight="1">
      <c r="A334" s="303" t="s">
        <v>625</v>
      </c>
      <c r="B334" s="216"/>
      <c r="C334" s="235"/>
      <c r="D334" s="235"/>
    </row>
    <row r="335" spans="1:4" ht="21.75" customHeight="1">
      <c r="A335" s="249"/>
      <c r="B335" s="250" t="s">
        <v>626</v>
      </c>
      <c r="C335" s="86"/>
      <c r="D335" s="86"/>
    </row>
    <row r="336" spans="1:4" ht="21.75" customHeight="1">
      <c r="A336" s="251"/>
      <c r="B336" s="252" t="s">
        <v>627</v>
      </c>
      <c r="C336" s="88"/>
      <c r="D336" s="88"/>
    </row>
    <row r="337" spans="1:4" ht="21.75" customHeight="1">
      <c r="A337" s="253"/>
      <c r="B337" s="14" t="s">
        <v>477</v>
      </c>
      <c r="C337" s="254">
        <f>SUM(C335:C336)</f>
        <v>0</v>
      </c>
      <c r="D337" s="254">
        <f>SUM(D335:D336)</f>
        <v>0</v>
      </c>
    </row>
    <row r="338" spans="1:4" ht="20.25" customHeight="1">
      <c r="A338" s="243" t="s">
        <v>628</v>
      </c>
      <c r="B338" s="244"/>
      <c r="C338" s="14" t="s">
        <v>473</v>
      </c>
      <c r="D338" s="14" t="s">
        <v>92</v>
      </c>
    </row>
    <row r="339" spans="1:4" ht="20.25" customHeight="1">
      <c r="A339" s="249"/>
      <c r="B339" s="250" t="s">
        <v>629</v>
      </c>
      <c r="C339" s="86"/>
      <c r="D339" s="86"/>
    </row>
    <row r="340" spans="1:4" ht="20.25" customHeight="1">
      <c r="A340" s="229"/>
      <c r="B340" s="230" t="s">
        <v>630</v>
      </c>
      <c r="C340" s="51"/>
      <c r="D340" s="51"/>
    </row>
    <row r="341" spans="1:4" ht="20.25" customHeight="1">
      <c r="A341" s="229"/>
      <c r="B341" s="230" t="s">
        <v>631</v>
      </c>
      <c r="C341" s="51"/>
      <c r="D341" s="51"/>
    </row>
    <row r="342" spans="1:4" ht="20.25" customHeight="1">
      <c r="A342" s="229"/>
      <c r="B342" s="230" t="s">
        <v>632</v>
      </c>
      <c r="C342" s="51">
        <v>147170500</v>
      </c>
      <c r="D342" s="51">
        <v>39316340</v>
      </c>
    </row>
    <row r="343" spans="1:4" ht="20.25" customHeight="1">
      <c r="A343" s="229"/>
      <c r="B343" s="230" t="s">
        <v>633</v>
      </c>
      <c r="C343" s="51">
        <v>567020</v>
      </c>
      <c r="D343" s="51">
        <v>4803920</v>
      </c>
    </row>
    <row r="344" spans="1:4" ht="20.25" customHeight="1">
      <c r="A344" s="229"/>
      <c r="B344" s="230" t="s">
        <v>634</v>
      </c>
      <c r="C344" s="51"/>
      <c r="D344" s="51"/>
    </row>
    <row r="345" spans="1:4" ht="20.25" customHeight="1">
      <c r="A345" s="229"/>
      <c r="B345" s="230" t="s">
        <v>635</v>
      </c>
      <c r="C345" s="51">
        <v>80000000</v>
      </c>
      <c r="D345" s="51"/>
    </row>
    <row r="346" spans="1:4" ht="20.25" customHeight="1">
      <c r="A346" s="229"/>
      <c r="B346" s="230" t="s">
        <v>636</v>
      </c>
      <c r="C346" s="51"/>
      <c r="D346" s="51"/>
    </row>
    <row r="347" spans="1:4" ht="20.25" customHeight="1">
      <c r="A347" s="251"/>
      <c r="B347" s="252" t="s">
        <v>637</v>
      </c>
      <c r="C347" s="88"/>
      <c r="D347" s="88"/>
    </row>
    <row r="348" spans="1:4" ht="20.25" customHeight="1">
      <c r="A348" s="253"/>
      <c r="B348" s="14" t="s">
        <v>477</v>
      </c>
      <c r="C348" s="254">
        <f>SUM(C339:C347)</f>
        <v>227737520</v>
      </c>
      <c r="D348" s="254">
        <f>SUM(D339:D347)</f>
        <v>44120260</v>
      </c>
    </row>
    <row r="349" spans="1:4" ht="20.25" customHeight="1">
      <c r="A349" s="243" t="s">
        <v>638</v>
      </c>
      <c r="B349" s="244"/>
      <c r="C349" s="14" t="s">
        <v>473</v>
      </c>
      <c r="D349" s="14" t="s">
        <v>92</v>
      </c>
    </row>
    <row r="350" spans="1:4" ht="20.25" customHeight="1">
      <c r="A350" s="249"/>
      <c r="B350" s="250" t="s">
        <v>639</v>
      </c>
      <c r="C350" s="84"/>
      <c r="D350" s="84"/>
    </row>
    <row r="351" spans="1:4" ht="20.25" customHeight="1">
      <c r="A351" s="257"/>
      <c r="B351" s="307" t="s">
        <v>640</v>
      </c>
      <c r="C351" s="308">
        <v>3070875500</v>
      </c>
      <c r="D351" s="308">
        <v>3070875500</v>
      </c>
    </row>
    <row r="352" spans="1:4" ht="20.25" customHeight="1">
      <c r="A352" s="251"/>
      <c r="B352" s="252" t="s">
        <v>641</v>
      </c>
      <c r="C352" s="302"/>
      <c r="D352" s="302"/>
    </row>
    <row r="353" spans="1:4" ht="20.25" customHeight="1">
      <c r="A353" s="253"/>
      <c r="B353" s="14" t="s">
        <v>477</v>
      </c>
      <c r="C353" s="234">
        <f>SUM(C350:C352)</f>
        <v>3070875500</v>
      </c>
      <c r="D353" s="234">
        <f>SUM(D350:D352)</f>
        <v>3070875500</v>
      </c>
    </row>
    <row r="354" spans="1:4" ht="20.25" customHeight="1">
      <c r="A354" s="309" t="s">
        <v>642</v>
      </c>
      <c r="B354" s="310"/>
      <c r="C354" s="14" t="s">
        <v>473</v>
      </c>
      <c r="D354" s="14" t="s">
        <v>92</v>
      </c>
    </row>
    <row r="355" spans="1:4" ht="20.25" customHeight="1">
      <c r="A355" s="227"/>
      <c r="B355" s="228" t="s">
        <v>643</v>
      </c>
      <c r="C355" s="245">
        <v>17792830</v>
      </c>
      <c r="D355" s="245">
        <v>17792830</v>
      </c>
    </row>
    <row r="356" spans="1:4" ht="20.25" customHeight="1">
      <c r="A356" s="229"/>
      <c r="B356" s="230" t="s">
        <v>644</v>
      </c>
      <c r="C356" s="51">
        <v>21000000</v>
      </c>
      <c r="D356" s="51">
        <v>18713000</v>
      </c>
    </row>
    <row r="357" spans="1:4" ht="20.25" customHeight="1">
      <c r="A357" s="229"/>
      <c r="B357" s="230" t="s">
        <v>645</v>
      </c>
      <c r="C357" s="51">
        <v>32835695</v>
      </c>
      <c r="D357" s="51">
        <v>75397823</v>
      </c>
    </row>
    <row r="358" spans="1:4" ht="20.25" customHeight="1">
      <c r="A358" s="229"/>
      <c r="B358" s="230" t="s">
        <v>646</v>
      </c>
      <c r="C358" s="51">
        <v>549729</v>
      </c>
      <c r="D358" s="51">
        <v>40999428</v>
      </c>
    </row>
    <row r="359" spans="1:4" ht="20.25" customHeight="1">
      <c r="A359" s="229"/>
      <c r="B359" s="230" t="s">
        <v>647</v>
      </c>
      <c r="C359" s="88">
        <v>0</v>
      </c>
      <c r="D359" s="88">
        <v>25432328</v>
      </c>
    </row>
    <row r="360" spans="1:4" ht="20.25" customHeight="1">
      <c r="A360" s="229"/>
      <c r="B360" s="230" t="s">
        <v>648</v>
      </c>
      <c r="C360" s="51">
        <v>1136666000</v>
      </c>
      <c r="D360" s="51">
        <v>2228692000</v>
      </c>
    </row>
    <row r="361" spans="1:4" ht="20.25" customHeight="1">
      <c r="A361" s="229"/>
      <c r="B361" s="230" t="s">
        <v>649</v>
      </c>
      <c r="C361" s="51">
        <v>90995000</v>
      </c>
      <c r="D361" s="51">
        <v>57071100</v>
      </c>
    </row>
    <row r="362" spans="1:4" ht="20.25" customHeight="1">
      <c r="A362" s="251"/>
      <c r="B362" s="252" t="s">
        <v>650</v>
      </c>
      <c r="C362" s="88">
        <v>598686050</v>
      </c>
      <c r="D362" s="88">
        <f>956599000+23569800</f>
        <v>980168800</v>
      </c>
    </row>
    <row r="363" spans="1:4" ht="20.25" customHeight="1">
      <c r="A363" s="253"/>
      <c r="B363" s="14" t="s">
        <v>477</v>
      </c>
      <c r="C363" s="234">
        <f>SUM(C355:C362)</f>
        <v>1898525304</v>
      </c>
      <c r="D363" s="254">
        <f>SUM(D355:D362)</f>
        <v>3444267309</v>
      </c>
    </row>
    <row r="364" spans="1:4" ht="20.25" customHeight="1">
      <c r="A364" s="243" t="s">
        <v>651</v>
      </c>
      <c r="B364" s="311"/>
      <c r="C364" s="235"/>
      <c r="D364" s="235"/>
    </row>
    <row r="365" spans="1:4" ht="20.25" customHeight="1">
      <c r="A365" s="227"/>
      <c r="B365" s="245" t="s">
        <v>652</v>
      </c>
      <c r="C365" s="86"/>
      <c r="D365" s="86"/>
    </row>
    <row r="366" spans="1:4" ht="20.25" customHeight="1">
      <c r="A366" s="229"/>
      <c r="B366" s="51" t="s">
        <v>653</v>
      </c>
      <c r="C366" s="51"/>
      <c r="D366" s="51"/>
    </row>
    <row r="367" spans="1:4" ht="20.25" customHeight="1">
      <c r="A367" s="251"/>
      <c r="B367" s="88" t="s">
        <v>654</v>
      </c>
      <c r="C367" s="88"/>
      <c r="D367" s="88"/>
    </row>
    <row r="368" spans="1:4" ht="20.25" customHeight="1">
      <c r="A368" s="253"/>
      <c r="B368" s="14" t="s">
        <v>477</v>
      </c>
      <c r="C368" s="244"/>
      <c r="D368" s="244"/>
    </row>
    <row r="369" spans="1:4" ht="20.25" customHeight="1">
      <c r="A369" s="243" t="s">
        <v>655</v>
      </c>
      <c r="B369" s="244"/>
      <c r="C369" s="14" t="s">
        <v>473</v>
      </c>
      <c r="D369" s="14" t="s">
        <v>92</v>
      </c>
    </row>
    <row r="370" spans="1:4" ht="20.25" customHeight="1">
      <c r="A370" s="227" t="s">
        <v>656</v>
      </c>
      <c r="B370" s="245"/>
      <c r="C370" s="245">
        <f>C371+C372</f>
        <v>5258142000</v>
      </c>
      <c r="D370" s="245">
        <f>D371+D372</f>
        <v>4258142000</v>
      </c>
    </row>
    <row r="371" spans="1:4" ht="20.25" customHeight="1">
      <c r="A371" s="229"/>
      <c r="B371" s="15" t="s">
        <v>657</v>
      </c>
      <c r="C371" s="16">
        <v>5258142000</v>
      </c>
      <c r="D371" s="16">
        <v>4258142000</v>
      </c>
    </row>
    <row r="372" spans="1:4" ht="20.25" customHeight="1">
      <c r="A372" s="229"/>
      <c r="B372" s="15" t="s">
        <v>658</v>
      </c>
      <c r="C372" s="16"/>
      <c r="D372" s="16"/>
    </row>
    <row r="373" spans="1:4" ht="20.25" customHeight="1">
      <c r="A373" s="229" t="s">
        <v>659</v>
      </c>
      <c r="B373" s="51"/>
      <c r="C373" s="51">
        <f>SUM(C374:C376)</f>
        <v>492709840</v>
      </c>
      <c r="D373" s="51">
        <f>SUM(D374:D376)</f>
        <v>492709840</v>
      </c>
    </row>
    <row r="374" spans="1:4" ht="20.25" customHeight="1">
      <c r="A374" s="229"/>
      <c r="B374" s="15" t="s">
        <v>660</v>
      </c>
      <c r="C374" s="16"/>
      <c r="D374" s="16"/>
    </row>
    <row r="375" spans="1:4" ht="20.25" customHeight="1">
      <c r="A375" s="251"/>
      <c r="B375" s="312" t="s">
        <v>661</v>
      </c>
      <c r="C375" s="258">
        <v>299950000</v>
      </c>
      <c r="D375" s="258">
        <v>299950000</v>
      </c>
    </row>
    <row r="376" spans="1:4" ht="20.25" customHeight="1">
      <c r="A376" s="251"/>
      <c r="B376" s="312" t="s">
        <v>662</v>
      </c>
      <c r="C376" s="258">
        <f>192759840</f>
        <v>192759840</v>
      </c>
      <c r="D376" s="258">
        <f>192759840</f>
        <v>192759840</v>
      </c>
    </row>
    <row r="377" spans="1:4" ht="20.25" customHeight="1">
      <c r="A377" s="253"/>
      <c r="B377" s="14" t="s">
        <v>477</v>
      </c>
      <c r="C377" s="254">
        <f>C370+C373</f>
        <v>5750851840</v>
      </c>
      <c r="D377" s="254">
        <f>D370+D373</f>
        <v>4750851840</v>
      </c>
    </row>
    <row r="378" ht="20.25" customHeight="1">
      <c r="A378" s="36" t="s">
        <v>663</v>
      </c>
    </row>
    <row r="379" spans="1:8" ht="21.75" customHeight="1">
      <c r="A379" s="313"/>
      <c r="B379" s="314"/>
      <c r="C379" s="315" t="s">
        <v>237</v>
      </c>
      <c r="D379" s="316"/>
      <c r="E379" s="317"/>
      <c r="F379" s="311"/>
      <c r="G379" s="318" t="s">
        <v>238</v>
      </c>
      <c r="H379" s="244"/>
    </row>
    <row r="380" spans="1:8" ht="21.75" customHeight="1">
      <c r="A380" s="308"/>
      <c r="B380" s="319" t="s">
        <v>664</v>
      </c>
      <c r="C380" s="308" t="s">
        <v>665</v>
      </c>
      <c r="D380" s="308" t="s">
        <v>666</v>
      </c>
      <c r="E380" s="308" t="s">
        <v>664</v>
      </c>
      <c r="F380" s="308"/>
      <c r="G380" s="308" t="s">
        <v>665</v>
      </c>
      <c r="H380" s="84" t="s">
        <v>666</v>
      </c>
    </row>
    <row r="381" spans="1:8" ht="21.75" customHeight="1">
      <c r="A381" s="308"/>
      <c r="B381" s="319" t="s">
        <v>667</v>
      </c>
      <c r="C381" s="308" t="s">
        <v>668</v>
      </c>
      <c r="D381" s="308" t="s">
        <v>669</v>
      </c>
      <c r="E381" s="308" t="s">
        <v>667</v>
      </c>
      <c r="F381" s="308"/>
      <c r="G381" s="308" t="s">
        <v>668</v>
      </c>
      <c r="H381" s="49" t="s">
        <v>669</v>
      </c>
    </row>
    <row r="382" spans="1:8" ht="21.75" customHeight="1">
      <c r="A382" s="269"/>
      <c r="B382" s="320" t="s">
        <v>670</v>
      </c>
      <c r="C382" s="269"/>
      <c r="D382" s="269"/>
      <c r="E382" s="269" t="s">
        <v>670</v>
      </c>
      <c r="F382" s="269"/>
      <c r="G382" s="269"/>
      <c r="H382" s="62"/>
    </row>
    <row r="383" spans="1:8" ht="21.75" customHeight="1">
      <c r="A383" s="87" t="s">
        <v>671</v>
      </c>
      <c r="B383" s="87"/>
      <c r="C383" s="87"/>
      <c r="D383" s="87"/>
      <c r="E383" s="87"/>
      <c r="F383" s="87"/>
      <c r="G383" s="87"/>
      <c r="H383" s="87"/>
    </row>
    <row r="384" spans="1:8" ht="21.75" customHeight="1">
      <c r="A384" s="49" t="s">
        <v>672</v>
      </c>
      <c r="B384" s="49"/>
      <c r="C384" s="49"/>
      <c r="D384" s="49"/>
      <c r="E384" s="49"/>
      <c r="F384" s="49"/>
      <c r="G384" s="49"/>
      <c r="H384" s="49"/>
    </row>
    <row r="385" spans="1:8" ht="21.75" customHeight="1">
      <c r="A385" s="62" t="s">
        <v>673</v>
      </c>
      <c r="B385" s="62"/>
      <c r="C385" s="62"/>
      <c r="D385" s="62"/>
      <c r="E385" s="62"/>
      <c r="F385" s="62"/>
      <c r="G385" s="62"/>
      <c r="H385" s="62"/>
    </row>
    <row r="386" spans="1:8" ht="21.75" customHeight="1">
      <c r="A386" s="303" t="s">
        <v>674</v>
      </c>
      <c r="B386" s="216"/>
      <c r="C386" s="216"/>
      <c r="D386" s="216"/>
      <c r="E386" s="216"/>
      <c r="F386" s="216"/>
      <c r="G386" s="216"/>
      <c r="H386" s="216"/>
    </row>
    <row r="387" spans="1:8" ht="21.75" customHeight="1">
      <c r="A387" s="321" t="s">
        <v>675</v>
      </c>
      <c r="B387" s="14"/>
      <c r="C387" s="14" t="s">
        <v>473</v>
      </c>
      <c r="D387" s="14" t="s">
        <v>676</v>
      </c>
      <c r="E387" s="216"/>
      <c r="F387" s="216"/>
      <c r="G387" s="216"/>
      <c r="H387" s="216"/>
    </row>
    <row r="388" spans="1:8" ht="21.75" customHeight="1">
      <c r="A388" s="249"/>
      <c r="B388" s="250" t="s">
        <v>677</v>
      </c>
      <c r="C388" s="86"/>
      <c r="D388" s="86"/>
      <c r="E388" s="216"/>
      <c r="F388" s="216"/>
      <c r="G388" s="216"/>
      <c r="H388" s="216"/>
    </row>
    <row r="389" spans="1:8" ht="21.75" customHeight="1">
      <c r="A389" s="229"/>
      <c r="B389" s="51" t="s">
        <v>678</v>
      </c>
      <c r="C389" s="51"/>
      <c r="D389" s="51"/>
      <c r="E389" s="216"/>
      <c r="F389" s="216"/>
      <c r="G389" s="216"/>
      <c r="H389" s="216"/>
    </row>
    <row r="390" spans="1:8" ht="21.75" customHeight="1">
      <c r="A390" s="229"/>
      <c r="B390" s="230" t="s">
        <v>679</v>
      </c>
      <c r="C390" s="51"/>
      <c r="D390" s="51"/>
      <c r="E390" s="216"/>
      <c r="F390" s="216"/>
      <c r="G390" s="216"/>
      <c r="H390" s="216"/>
    </row>
    <row r="391" spans="1:8" ht="21.75" customHeight="1">
      <c r="A391" s="229"/>
      <c r="B391" s="51" t="s">
        <v>680</v>
      </c>
      <c r="C391" s="51"/>
      <c r="D391" s="51"/>
      <c r="E391" s="216"/>
      <c r="F391" s="216"/>
      <c r="G391" s="216"/>
      <c r="H391" s="216"/>
    </row>
    <row r="392" spans="1:8" ht="21.75" customHeight="1">
      <c r="A392" s="229"/>
      <c r="B392" s="230" t="s">
        <v>681</v>
      </c>
      <c r="C392" s="51"/>
      <c r="D392" s="51"/>
      <c r="E392" s="216"/>
      <c r="F392" s="216"/>
      <c r="G392" s="216"/>
      <c r="H392" s="216"/>
    </row>
    <row r="393" spans="1:8" ht="21.75" customHeight="1">
      <c r="A393" s="229"/>
      <c r="B393" s="51" t="s">
        <v>680</v>
      </c>
      <c r="C393" s="51"/>
      <c r="D393" s="51"/>
      <c r="E393" s="216"/>
      <c r="F393" s="216"/>
      <c r="G393" s="216"/>
      <c r="H393" s="216"/>
    </row>
    <row r="394" spans="1:8" ht="21.75" customHeight="1">
      <c r="A394" s="229"/>
      <c r="B394" s="230" t="s">
        <v>682</v>
      </c>
      <c r="C394" s="51"/>
      <c r="D394" s="51"/>
      <c r="E394" s="216"/>
      <c r="F394" s="216"/>
      <c r="G394" s="216"/>
      <c r="H394" s="216"/>
    </row>
    <row r="395" spans="1:8" ht="21.75" customHeight="1">
      <c r="A395" s="251"/>
      <c r="B395" s="88" t="s">
        <v>683</v>
      </c>
      <c r="C395" s="88"/>
      <c r="D395" s="88"/>
      <c r="E395" s="216"/>
      <c r="F395" s="216"/>
      <c r="G395" s="216"/>
      <c r="H395" s="216"/>
    </row>
    <row r="396" spans="1:8" ht="21.75" customHeight="1">
      <c r="A396" s="253"/>
      <c r="B396" s="14" t="s">
        <v>684</v>
      </c>
      <c r="C396" s="254"/>
      <c r="D396" s="254"/>
      <c r="E396" s="216"/>
      <c r="F396" s="216"/>
      <c r="G396" s="216"/>
      <c r="H396" s="216"/>
    </row>
    <row r="397" spans="1:8" ht="21.75" customHeight="1">
      <c r="A397" s="322" t="s">
        <v>685</v>
      </c>
      <c r="B397" s="86"/>
      <c r="C397" s="86"/>
      <c r="D397" s="86"/>
      <c r="E397" s="216"/>
      <c r="F397" s="216"/>
      <c r="G397" s="216"/>
      <c r="H397" s="216"/>
    </row>
    <row r="398" spans="1:8" ht="21.75" customHeight="1">
      <c r="A398" s="229"/>
      <c r="B398" s="230" t="s">
        <v>686</v>
      </c>
      <c r="C398" s="51"/>
      <c r="D398" s="51"/>
      <c r="E398" s="216"/>
      <c r="F398" s="216"/>
      <c r="G398" s="216"/>
      <c r="H398" s="216"/>
    </row>
    <row r="399" spans="1:8" ht="21.75" customHeight="1">
      <c r="A399" s="229"/>
      <c r="B399" s="51" t="s">
        <v>687</v>
      </c>
      <c r="C399" s="51"/>
      <c r="D399" s="51"/>
      <c r="E399" s="216"/>
      <c r="F399" s="216"/>
      <c r="G399" s="216"/>
      <c r="H399" s="216"/>
    </row>
    <row r="400" spans="1:8" ht="21.75" customHeight="1">
      <c r="A400" s="229"/>
      <c r="B400" s="230" t="s">
        <v>688</v>
      </c>
      <c r="C400" s="51"/>
      <c r="D400" s="51"/>
      <c r="E400" s="216"/>
      <c r="F400" s="216"/>
      <c r="G400" s="216"/>
      <c r="H400" s="216"/>
    </row>
    <row r="401" spans="1:8" ht="21.75" customHeight="1">
      <c r="A401" s="229"/>
      <c r="B401" s="51" t="s">
        <v>689</v>
      </c>
      <c r="C401" s="51"/>
      <c r="D401" s="51"/>
      <c r="E401" s="216"/>
      <c r="F401" s="216"/>
      <c r="G401" s="216"/>
      <c r="H401" s="216"/>
    </row>
    <row r="402" spans="1:8" ht="21.75" customHeight="1">
      <c r="A402" s="323"/>
      <c r="B402" s="324" t="s">
        <v>690</v>
      </c>
      <c r="C402" s="256"/>
      <c r="D402" s="256"/>
      <c r="E402" s="216"/>
      <c r="F402" s="216"/>
      <c r="G402" s="216"/>
      <c r="H402" s="216"/>
    </row>
    <row r="403" ht="21.75" customHeight="1">
      <c r="A403" s="93" t="s">
        <v>691</v>
      </c>
    </row>
    <row r="404" ht="21.75" customHeight="1">
      <c r="A404" s="3" t="s">
        <v>692</v>
      </c>
    </row>
    <row r="405" spans="1:10" s="35" customFormat="1" ht="15">
      <c r="A405" s="266"/>
      <c r="B405" s="266" t="s">
        <v>693</v>
      </c>
      <c r="C405" s="266" t="s">
        <v>694</v>
      </c>
      <c r="D405" s="266" t="s">
        <v>695</v>
      </c>
      <c r="E405" s="266"/>
      <c r="F405" s="266" t="s">
        <v>696</v>
      </c>
      <c r="G405" s="266" t="s">
        <v>696</v>
      </c>
      <c r="H405" s="266"/>
      <c r="I405" s="325" t="s">
        <v>160</v>
      </c>
      <c r="J405" s="266"/>
    </row>
    <row r="406" spans="1:10" s="35" customFormat="1" ht="15">
      <c r="A406" s="319"/>
      <c r="B406" s="319" t="s">
        <v>697</v>
      </c>
      <c r="C406" s="319" t="s">
        <v>698</v>
      </c>
      <c r="D406" s="319" t="s">
        <v>699</v>
      </c>
      <c r="E406" s="319" t="s">
        <v>700</v>
      </c>
      <c r="F406" s="319" t="s">
        <v>701</v>
      </c>
      <c r="G406" s="319" t="s">
        <v>702</v>
      </c>
      <c r="H406" s="319"/>
      <c r="I406" s="326" t="s">
        <v>703</v>
      </c>
      <c r="J406" s="319" t="s">
        <v>477</v>
      </c>
    </row>
    <row r="407" spans="1:10" s="35" customFormat="1" ht="15">
      <c r="A407" s="320"/>
      <c r="B407" s="320" t="s">
        <v>704</v>
      </c>
      <c r="C407" s="320" t="s">
        <v>705</v>
      </c>
      <c r="D407" s="320" t="s">
        <v>704</v>
      </c>
      <c r="E407" s="320" t="s">
        <v>706</v>
      </c>
      <c r="F407" s="320" t="s">
        <v>707</v>
      </c>
      <c r="G407" s="320" t="s">
        <v>708</v>
      </c>
      <c r="H407" s="320"/>
      <c r="I407" s="327" t="s">
        <v>709</v>
      </c>
      <c r="J407" s="320"/>
    </row>
    <row r="408" spans="1:10" s="35" customFormat="1" ht="15">
      <c r="A408" s="328" t="s">
        <v>710</v>
      </c>
      <c r="B408" s="328">
        <v>1</v>
      </c>
      <c r="C408" s="328">
        <v>2</v>
      </c>
      <c r="D408" s="328">
        <v>3</v>
      </c>
      <c r="E408" s="328">
        <v>4</v>
      </c>
      <c r="F408" s="328">
        <v>5</v>
      </c>
      <c r="G408" s="328">
        <v>6</v>
      </c>
      <c r="H408" s="328">
        <v>7</v>
      </c>
      <c r="I408" s="328">
        <v>8</v>
      </c>
      <c r="J408" s="328">
        <v>9</v>
      </c>
    </row>
    <row r="409" spans="1:10" ht="21.75" customHeight="1">
      <c r="A409" s="329" t="s">
        <v>711</v>
      </c>
      <c r="B409" s="87">
        <v>17143300000</v>
      </c>
      <c r="C409" s="87"/>
      <c r="D409" s="87"/>
      <c r="E409" s="87"/>
      <c r="F409" s="87"/>
      <c r="G409" s="46"/>
      <c r="H409" s="46"/>
      <c r="I409" s="87"/>
      <c r="J409" s="87">
        <f>SUM(B409:I409)</f>
        <v>17143300000</v>
      </c>
    </row>
    <row r="410" spans="1:10" ht="21.75" customHeight="1">
      <c r="A410" s="58" t="s">
        <v>712</v>
      </c>
      <c r="B410" s="49"/>
      <c r="C410" s="49"/>
      <c r="D410" s="49"/>
      <c r="E410" s="49"/>
      <c r="F410" s="49"/>
      <c r="G410" s="49"/>
      <c r="H410" s="49"/>
      <c r="I410" s="49"/>
      <c r="J410" s="49"/>
    </row>
    <row r="411" spans="1:10" ht="21.75" customHeight="1">
      <c r="A411" s="58" t="s">
        <v>713</v>
      </c>
      <c r="B411" s="49"/>
      <c r="C411" s="49"/>
      <c r="D411" s="49"/>
      <c r="E411" s="49"/>
      <c r="F411" s="49"/>
      <c r="G411" s="49"/>
      <c r="H411" s="49"/>
      <c r="I411" s="49"/>
      <c r="J411" s="49"/>
    </row>
    <row r="412" spans="1:10" ht="21.75" customHeight="1">
      <c r="A412" s="58" t="s">
        <v>714</v>
      </c>
      <c r="B412" s="51"/>
      <c r="C412" s="302"/>
      <c r="D412" s="302"/>
      <c r="E412" s="302"/>
      <c r="F412" s="302"/>
      <c r="G412" s="302"/>
      <c r="H412" s="302"/>
      <c r="I412" s="302"/>
      <c r="J412" s="302"/>
    </row>
    <row r="413" spans="1:10" ht="21.75" customHeight="1">
      <c r="A413" s="330" t="s">
        <v>715</v>
      </c>
      <c r="B413" s="51"/>
      <c r="C413" s="302"/>
      <c r="D413" s="302"/>
      <c r="E413" s="302"/>
      <c r="F413" s="302"/>
      <c r="G413" s="302"/>
      <c r="H413" s="302"/>
      <c r="I413" s="302"/>
      <c r="J413" s="302"/>
    </row>
    <row r="414" spans="1:10" ht="21.75" customHeight="1">
      <c r="A414" s="331" t="s">
        <v>531</v>
      </c>
      <c r="B414" s="51"/>
      <c r="C414" s="62"/>
      <c r="D414" s="62"/>
      <c r="E414" s="62"/>
      <c r="F414" s="62"/>
      <c r="G414" s="62"/>
      <c r="H414" s="62"/>
      <c r="I414" s="62"/>
      <c r="J414" s="62"/>
    </row>
    <row r="415" spans="1:10" ht="21.75" customHeight="1">
      <c r="A415" s="300" t="s">
        <v>716</v>
      </c>
      <c r="B415" s="300">
        <f>B409</f>
        <v>17143300000</v>
      </c>
      <c r="C415" s="313"/>
      <c r="D415" s="313"/>
      <c r="E415" s="313"/>
      <c r="F415" s="313"/>
      <c r="G415" s="300"/>
      <c r="H415" s="234"/>
      <c r="I415" s="313"/>
      <c r="J415" s="300">
        <f>J409</f>
        <v>17143300000</v>
      </c>
    </row>
    <row r="416" spans="1:10" ht="21.75" customHeight="1">
      <c r="A416" s="234" t="s">
        <v>717</v>
      </c>
      <c r="B416" s="300">
        <f>B415</f>
        <v>17143300000</v>
      </c>
      <c r="C416" s="300"/>
      <c r="D416" s="300"/>
      <c r="E416" s="300"/>
      <c r="F416" s="300"/>
      <c r="G416" s="300"/>
      <c r="H416" s="300"/>
      <c r="I416" s="300"/>
      <c r="J416" s="300">
        <f>J415</f>
        <v>17143300000</v>
      </c>
    </row>
    <row r="417" spans="1:10" ht="21.75" customHeight="1">
      <c r="A417" s="332" t="s">
        <v>718</v>
      </c>
      <c r="B417" s="87"/>
      <c r="C417" s="87"/>
      <c r="D417" s="87"/>
      <c r="E417" s="87"/>
      <c r="F417" s="87"/>
      <c r="G417" s="87"/>
      <c r="H417" s="87"/>
      <c r="I417" s="87"/>
      <c r="J417" s="87"/>
    </row>
    <row r="418" spans="1:10" ht="21.75" customHeight="1">
      <c r="A418" s="58" t="s">
        <v>719</v>
      </c>
      <c r="B418" s="49"/>
      <c r="C418" s="49"/>
      <c r="D418" s="49"/>
      <c r="E418" s="49"/>
      <c r="F418" s="49"/>
      <c r="G418" s="49"/>
      <c r="H418" s="49"/>
      <c r="I418" s="49"/>
      <c r="J418" s="49"/>
    </row>
    <row r="419" spans="1:10" ht="21.75" customHeight="1">
      <c r="A419" s="58" t="s">
        <v>720</v>
      </c>
      <c r="B419" s="49"/>
      <c r="C419" s="49"/>
      <c r="D419" s="49"/>
      <c r="E419" s="49"/>
      <c r="F419" s="49"/>
      <c r="G419" s="49"/>
      <c r="H419" s="49"/>
      <c r="I419" s="49"/>
      <c r="J419" s="49"/>
    </row>
    <row r="420" spans="1:10" ht="21.75" customHeight="1">
      <c r="A420" s="330" t="s">
        <v>721</v>
      </c>
      <c r="B420" s="49"/>
      <c r="C420" s="49"/>
      <c r="D420" s="49"/>
      <c r="E420" s="49"/>
      <c r="F420" s="49"/>
      <c r="G420" s="49"/>
      <c r="H420" s="49"/>
      <c r="I420" s="49"/>
      <c r="J420" s="49"/>
    </row>
    <row r="421" spans="1:10" ht="21.75" customHeight="1">
      <c r="A421" s="331" t="s">
        <v>531</v>
      </c>
      <c r="B421" s="49"/>
      <c r="C421" s="49"/>
      <c r="D421" s="49"/>
      <c r="E421" s="49"/>
      <c r="F421" s="49"/>
      <c r="G421" s="49"/>
      <c r="H421" s="49"/>
      <c r="I421" s="49"/>
      <c r="J421" s="49"/>
    </row>
    <row r="422" spans="1:10" ht="21.75" customHeight="1">
      <c r="A422" s="234" t="s">
        <v>722</v>
      </c>
      <c r="B422" s="234">
        <f>B416</f>
        <v>17143300000</v>
      </c>
      <c r="C422" s="234">
        <f aca="true" t="shared" si="5" ref="C422:I422">C416</f>
        <v>0</v>
      </c>
      <c r="D422" s="234">
        <f t="shared" si="5"/>
        <v>0</v>
      </c>
      <c r="E422" s="234">
        <f t="shared" si="5"/>
        <v>0</v>
      </c>
      <c r="F422" s="234">
        <f t="shared" si="5"/>
        <v>0</v>
      </c>
      <c r="G422" s="234">
        <f>G416+G417</f>
        <v>0</v>
      </c>
      <c r="H422" s="234">
        <f>H416+H417</f>
        <v>0</v>
      </c>
      <c r="I422" s="234">
        <f t="shared" si="5"/>
        <v>0</v>
      </c>
      <c r="J422" s="234">
        <f>J416</f>
        <v>17143300000</v>
      </c>
    </row>
    <row r="423" spans="1:10" ht="15.75" customHeight="1">
      <c r="A423" s="247"/>
      <c r="B423" s="216"/>
      <c r="C423" s="216"/>
      <c r="D423" s="216"/>
      <c r="E423" s="216"/>
      <c r="F423" s="216"/>
      <c r="G423" s="216"/>
      <c r="H423" s="216"/>
      <c r="I423" s="216"/>
      <c r="J423" s="216"/>
    </row>
    <row r="424" spans="1:4" ht="21.75" customHeight="1">
      <c r="A424" s="233" t="s">
        <v>723</v>
      </c>
      <c r="B424" s="244"/>
      <c r="C424" s="14" t="s">
        <v>161</v>
      </c>
      <c r="D424" s="14" t="s">
        <v>92</v>
      </c>
    </row>
    <row r="425" spans="1:4" ht="21.75" customHeight="1">
      <c r="A425" s="322"/>
      <c r="B425" s="250" t="s">
        <v>724</v>
      </c>
      <c r="C425" s="86">
        <v>8743100000</v>
      </c>
      <c r="D425" s="86">
        <v>8743100000</v>
      </c>
    </row>
    <row r="426" spans="1:4" ht="21.75" customHeight="1">
      <c r="A426" s="333"/>
      <c r="B426" s="252" t="s">
        <v>725</v>
      </c>
      <c r="C426" s="88">
        <v>8400200000</v>
      </c>
      <c r="D426" s="88">
        <v>8400200000</v>
      </c>
    </row>
    <row r="427" spans="1:4" ht="21.75" customHeight="1">
      <c r="A427" s="233"/>
      <c r="B427" s="14" t="s">
        <v>477</v>
      </c>
      <c r="C427" s="244">
        <f>SUM(C425:C426)</f>
        <v>17143300000</v>
      </c>
      <c r="D427" s="244">
        <f>SUM(D425:D426)</f>
        <v>17143300000</v>
      </c>
    </row>
    <row r="428" spans="1:5" ht="21.75" customHeight="1">
      <c r="A428" s="247"/>
      <c r="B428" s="216" t="s">
        <v>726</v>
      </c>
      <c r="C428" s="216"/>
      <c r="D428" s="216"/>
      <c r="E428" s="216"/>
    </row>
    <row r="429" spans="1:5" ht="21.75" customHeight="1">
      <c r="A429" s="247"/>
      <c r="B429" s="216" t="s">
        <v>727</v>
      </c>
      <c r="C429" s="216"/>
      <c r="D429" s="216"/>
      <c r="E429" s="216"/>
    </row>
    <row r="430" spans="1:4" ht="21.75" customHeight="1">
      <c r="A430" s="334" t="s">
        <v>728</v>
      </c>
      <c r="B430" s="310"/>
      <c r="C430" s="310"/>
      <c r="D430" s="310"/>
    </row>
    <row r="431" spans="1:4" ht="21.75" customHeight="1">
      <c r="A431" s="335" t="s">
        <v>729</v>
      </c>
      <c r="B431" s="336"/>
      <c r="C431" s="283" t="s">
        <v>161</v>
      </c>
      <c r="D431" s="283" t="s">
        <v>730</v>
      </c>
    </row>
    <row r="432" spans="1:4" ht="21.75" customHeight="1">
      <c r="A432" s="322"/>
      <c r="B432" s="86"/>
      <c r="C432" s="86"/>
      <c r="D432" s="86"/>
    </row>
    <row r="433" spans="1:4" ht="21.75" customHeight="1">
      <c r="A433" s="337"/>
      <c r="B433" s="51"/>
      <c r="C433" s="51"/>
      <c r="D433" s="51"/>
    </row>
    <row r="434" spans="1:4" ht="21.75" customHeight="1">
      <c r="A434" s="337"/>
      <c r="B434" s="51"/>
      <c r="C434" s="51"/>
      <c r="D434" s="51"/>
    </row>
    <row r="435" spans="1:10" ht="21" customHeight="1">
      <c r="A435" s="338"/>
      <c r="B435" s="242"/>
      <c r="C435" s="242"/>
      <c r="D435" s="339"/>
      <c r="E435" s="247"/>
      <c r="F435" s="246"/>
      <c r="G435" s="247"/>
      <c r="H435" s="247"/>
      <c r="I435" s="216"/>
      <c r="J435" s="246"/>
    </row>
    <row r="436" spans="1:3" ht="21.75" customHeight="1">
      <c r="A436" s="93"/>
      <c r="B436" s="93"/>
      <c r="C436" s="93"/>
    </row>
    <row r="437" spans="1:3" ht="21.75" customHeight="1">
      <c r="A437" s="93"/>
      <c r="B437" s="93"/>
      <c r="C437" s="93"/>
    </row>
    <row r="438" spans="1:3" ht="21.75" customHeight="1">
      <c r="A438" s="93"/>
      <c r="B438" s="93"/>
      <c r="C438" s="93"/>
    </row>
    <row r="439" spans="1:3" ht="21.75" customHeight="1">
      <c r="A439" s="93"/>
      <c r="B439" s="93"/>
      <c r="C439" s="93"/>
    </row>
    <row r="440" spans="1:3" ht="21.75" customHeight="1">
      <c r="A440" s="93" t="s">
        <v>731</v>
      </c>
      <c r="B440" s="93"/>
      <c r="C440" s="93"/>
    </row>
    <row r="441" spans="1:5" ht="21.75" customHeight="1">
      <c r="A441" s="243"/>
      <c r="B441" s="248"/>
      <c r="C441" s="14" t="s">
        <v>732</v>
      </c>
      <c r="D441" s="340" t="s">
        <v>733</v>
      </c>
      <c r="E441" s="14"/>
    </row>
    <row r="442" spans="1:5" ht="21.75" customHeight="1">
      <c r="A442" s="337" t="s">
        <v>734</v>
      </c>
      <c r="B442" s="51"/>
      <c r="C442" s="48">
        <f>SUM(C443:C445)</f>
        <v>11885030504</v>
      </c>
      <c r="D442" s="48">
        <f>SUM(D443:D445)</f>
        <v>10867537730</v>
      </c>
      <c r="E442" s="48"/>
    </row>
    <row r="443" spans="1:5" ht="21.75" customHeight="1">
      <c r="A443" s="229"/>
      <c r="B443" s="15" t="s">
        <v>735</v>
      </c>
      <c r="C443" s="16">
        <v>10385189251</v>
      </c>
      <c r="D443" s="16">
        <v>10120827880</v>
      </c>
      <c r="E443" s="16"/>
    </row>
    <row r="444" spans="1:5" ht="21.75" customHeight="1">
      <c r="A444" s="229"/>
      <c r="B444" s="15" t="s">
        <v>736</v>
      </c>
      <c r="C444" s="16">
        <v>381717143</v>
      </c>
      <c r="D444" s="16">
        <v>628504763</v>
      </c>
      <c r="E444" s="16"/>
    </row>
    <row r="445" spans="1:5" ht="21.75" customHeight="1">
      <c r="A445" s="229"/>
      <c r="B445" s="15" t="s">
        <v>737</v>
      </c>
      <c r="C445" s="16">
        <v>1118124110</v>
      </c>
      <c r="D445" s="16">
        <v>118205087</v>
      </c>
      <c r="E445" s="16"/>
    </row>
    <row r="446" spans="1:5" ht="21.75" customHeight="1">
      <c r="A446" s="229"/>
      <c r="B446" s="15" t="s">
        <v>738</v>
      </c>
      <c r="C446" s="16"/>
      <c r="D446" s="16"/>
      <c r="E446" s="16"/>
    </row>
    <row r="447" spans="1:5" ht="21.75" customHeight="1">
      <c r="A447" s="341" t="s">
        <v>739</v>
      </c>
      <c r="B447" s="20"/>
      <c r="C447" s="20">
        <f>SUM(C448:C453)</f>
        <v>0</v>
      </c>
      <c r="D447" s="48">
        <f>SUM(D448:D453)</f>
        <v>95468770</v>
      </c>
      <c r="E447" s="48"/>
    </row>
    <row r="448" spans="1:5" ht="21.75" customHeight="1">
      <c r="A448" s="229"/>
      <c r="B448" s="15" t="s">
        <v>740</v>
      </c>
      <c r="C448" s="16"/>
      <c r="D448" s="16"/>
      <c r="E448" s="16"/>
    </row>
    <row r="449" spans="1:5" ht="21.75" customHeight="1">
      <c r="A449" s="229"/>
      <c r="B449" s="15" t="s">
        <v>741</v>
      </c>
      <c r="C449" s="16"/>
      <c r="D449" s="16"/>
      <c r="E449" s="16"/>
    </row>
    <row r="450" spans="1:5" ht="21.75" customHeight="1">
      <c r="A450" s="229"/>
      <c r="B450" s="15" t="s">
        <v>742</v>
      </c>
      <c r="C450" s="16"/>
      <c r="D450" s="16">
        <v>95468770</v>
      </c>
      <c r="E450" s="16"/>
    </row>
    <row r="451" spans="1:5" ht="21.75" customHeight="1">
      <c r="A451" s="229"/>
      <c r="B451" s="15" t="s">
        <v>743</v>
      </c>
      <c r="C451" s="16"/>
      <c r="D451" s="16"/>
      <c r="E451" s="16"/>
    </row>
    <row r="452" spans="1:5" ht="21.75" customHeight="1">
      <c r="A452" s="229"/>
      <c r="B452" s="15" t="s">
        <v>744</v>
      </c>
      <c r="C452" s="16"/>
      <c r="D452" s="16"/>
      <c r="E452" s="16"/>
    </row>
    <row r="453" spans="1:5" ht="21.75" customHeight="1">
      <c r="A453" s="229"/>
      <c r="B453" s="15" t="s">
        <v>745</v>
      </c>
      <c r="C453" s="16"/>
      <c r="D453" s="16"/>
      <c r="E453" s="16"/>
    </row>
    <row r="454" spans="1:5" ht="21.75" customHeight="1">
      <c r="A454" s="341" t="s">
        <v>746</v>
      </c>
      <c r="B454" s="48"/>
      <c r="C454" s="48">
        <f>SUM(C455:C457)</f>
        <v>11885030504</v>
      </c>
      <c r="D454" s="48">
        <f>SUM(D455:D457)</f>
        <v>10772068960</v>
      </c>
      <c r="E454" s="48"/>
    </row>
    <row r="455" spans="1:5" ht="21.75" customHeight="1">
      <c r="A455" s="342" t="s">
        <v>747</v>
      </c>
      <c r="B455" s="16"/>
      <c r="C455" s="16">
        <f>C443-C447</f>
        <v>10385189251</v>
      </c>
      <c r="D455" s="16">
        <f>D443-D447</f>
        <v>10025359110</v>
      </c>
      <c r="E455" s="16"/>
    </row>
    <row r="456" spans="1:5" ht="21.75" customHeight="1">
      <c r="A456" s="342"/>
      <c r="B456" s="15" t="s">
        <v>736</v>
      </c>
      <c r="C456" s="16">
        <f>C444</f>
        <v>381717143</v>
      </c>
      <c r="D456" s="16">
        <f>D444</f>
        <v>628504763</v>
      </c>
      <c r="E456" s="16"/>
    </row>
    <row r="457" spans="1:5" ht="21.75" customHeight="1">
      <c r="A457" s="342"/>
      <c r="B457" s="15" t="s">
        <v>748</v>
      </c>
      <c r="C457" s="16">
        <f>C445</f>
        <v>1118124110</v>
      </c>
      <c r="D457" s="16">
        <f>D445</f>
        <v>118205087</v>
      </c>
      <c r="E457" s="16"/>
    </row>
    <row r="458" spans="1:5" ht="21.75" customHeight="1">
      <c r="A458" s="341" t="s">
        <v>749</v>
      </c>
      <c r="B458" s="343"/>
      <c r="C458" s="48">
        <f>SUM(C459:C467)</f>
        <v>8633651072</v>
      </c>
      <c r="D458" s="48">
        <f>SUM(D459:D467)</f>
        <v>7863534763</v>
      </c>
      <c r="E458" s="48"/>
    </row>
    <row r="459" spans="1:5" ht="21.75" customHeight="1">
      <c r="A459" s="341"/>
      <c r="B459" s="230" t="s">
        <v>750</v>
      </c>
      <c r="C459" s="51">
        <v>24834806</v>
      </c>
      <c r="D459" s="51">
        <v>13436000</v>
      </c>
      <c r="E459" s="51"/>
    </row>
    <row r="460" spans="1:5" ht="21.75" customHeight="1">
      <c r="A460" s="229"/>
      <c r="B460" s="230" t="s">
        <v>751</v>
      </c>
      <c r="C460" s="51">
        <f>7843143123+381717143</f>
        <v>8224860266</v>
      </c>
      <c r="D460" s="51">
        <v>7755534763</v>
      </c>
      <c r="E460" s="51"/>
    </row>
    <row r="461" spans="1:5" ht="21.75" customHeight="1">
      <c r="A461" s="229"/>
      <c r="B461" s="230" t="s">
        <v>752</v>
      </c>
      <c r="C461" s="51">
        <v>383956000</v>
      </c>
      <c r="D461" s="51">
        <v>94564000</v>
      </c>
      <c r="E461" s="51"/>
    </row>
    <row r="462" spans="1:5" ht="21.75" customHeight="1">
      <c r="A462" s="229"/>
      <c r="B462" s="230" t="s">
        <v>753</v>
      </c>
      <c r="C462" s="51"/>
      <c r="D462" s="51"/>
      <c r="E462" s="51"/>
    </row>
    <row r="463" spans="1:5" ht="21.75" customHeight="1">
      <c r="A463" s="342"/>
      <c r="B463" s="230" t="s">
        <v>754</v>
      </c>
      <c r="C463" s="16"/>
      <c r="D463" s="16"/>
      <c r="E463" s="16"/>
    </row>
    <row r="464" spans="1:5" ht="21.75" customHeight="1">
      <c r="A464" s="342"/>
      <c r="B464" s="230" t="s">
        <v>755</v>
      </c>
      <c r="C464" s="16"/>
      <c r="D464" s="16"/>
      <c r="E464" s="16"/>
    </row>
    <row r="465" spans="1:5" ht="21.75" customHeight="1">
      <c r="A465" s="342"/>
      <c r="B465" s="230" t="s">
        <v>756</v>
      </c>
      <c r="C465" s="16"/>
      <c r="D465" s="16"/>
      <c r="E465" s="16"/>
    </row>
    <row r="466" spans="1:5" ht="21.75" customHeight="1">
      <c r="A466" s="342"/>
      <c r="B466" s="230" t="s">
        <v>757</v>
      </c>
      <c r="C466" s="16"/>
      <c r="D466" s="16"/>
      <c r="E466" s="16"/>
    </row>
    <row r="467" spans="1:5" ht="21.75" customHeight="1">
      <c r="A467" s="342"/>
      <c r="B467" s="230" t="s">
        <v>758</v>
      </c>
      <c r="C467" s="16"/>
      <c r="D467" s="16"/>
      <c r="E467" s="16"/>
    </row>
    <row r="468" spans="1:5" ht="21.75" customHeight="1">
      <c r="A468" s="337" t="s">
        <v>759</v>
      </c>
      <c r="B468" s="20"/>
      <c r="C468" s="20">
        <f>SUM(C469:C476)</f>
        <v>82450684</v>
      </c>
      <c r="D468" s="20">
        <f>SUM(D469:D476)</f>
        <v>42921373</v>
      </c>
      <c r="E468" s="20"/>
    </row>
    <row r="469" spans="1:5" ht="21.75" customHeight="1">
      <c r="A469" s="229"/>
      <c r="B469" s="230" t="s">
        <v>760</v>
      </c>
      <c r="C469" s="51">
        <v>82450684</v>
      </c>
      <c r="D469" s="51">
        <v>42329016</v>
      </c>
      <c r="E469" s="51"/>
    </row>
    <row r="470" spans="1:5" ht="21.75" customHeight="1">
      <c r="A470" s="229"/>
      <c r="B470" s="230" t="s">
        <v>761</v>
      </c>
      <c r="C470" s="51"/>
      <c r="D470" s="51"/>
      <c r="E470" s="51"/>
    </row>
    <row r="471" spans="1:5" ht="21.75" customHeight="1">
      <c r="A471" s="229"/>
      <c r="B471" s="230" t="s">
        <v>762</v>
      </c>
      <c r="C471" s="51"/>
      <c r="D471" s="51"/>
      <c r="E471" s="51"/>
    </row>
    <row r="472" spans="1:5" ht="21.75" customHeight="1">
      <c r="A472" s="229"/>
      <c r="B472" s="230" t="s">
        <v>763</v>
      </c>
      <c r="C472" s="51"/>
      <c r="D472" s="51"/>
      <c r="E472" s="51"/>
    </row>
    <row r="473" spans="1:5" ht="21.75" customHeight="1">
      <c r="A473" s="229"/>
      <c r="B473" s="230" t="s">
        <v>764</v>
      </c>
      <c r="C473" s="51"/>
      <c r="D473" s="51">
        <v>592357</v>
      </c>
      <c r="E473" s="51"/>
    </row>
    <row r="474" spans="1:5" ht="21.75" customHeight="1">
      <c r="A474" s="229"/>
      <c r="B474" s="230" t="s">
        <v>765</v>
      </c>
      <c r="C474" s="51"/>
      <c r="D474" s="51"/>
      <c r="E474" s="51"/>
    </row>
    <row r="475" spans="1:5" ht="21.75" customHeight="1">
      <c r="A475" s="229"/>
      <c r="B475" s="230" t="s">
        <v>766</v>
      </c>
      <c r="C475" s="51"/>
      <c r="D475" s="51"/>
      <c r="E475" s="51"/>
    </row>
    <row r="476" spans="1:5" ht="21.75" customHeight="1">
      <c r="A476" s="251"/>
      <c r="B476" s="252" t="s">
        <v>767</v>
      </c>
      <c r="C476" s="88"/>
      <c r="D476" s="88"/>
      <c r="E476" s="88"/>
    </row>
    <row r="477" spans="1:5" ht="21.75" customHeight="1">
      <c r="A477" s="253"/>
      <c r="B477" s="344"/>
      <c r="C477" s="14" t="s">
        <v>732</v>
      </c>
      <c r="D477" s="340" t="s">
        <v>733</v>
      </c>
      <c r="E477" s="14"/>
    </row>
    <row r="478" spans="1:5" ht="24.75" customHeight="1">
      <c r="A478" s="322" t="s">
        <v>768</v>
      </c>
      <c r="B478" s="86"/>
      <c r="C478" s="24">
        <f>SUM(C479:C485)</f>
        <v>93857022</v>
      </c>
      <c r="D478" s="24">
        <f>SUM(D479:D485)</f>
        <v>0</v>
      </c>
      <c r="E478" s="24"/>
    </row>
    <row r="479" spans="1:5" ht="24.75" customHeight="1">
      <c r="A479" s="229"/>
      <c r="B479" s="230" t="s">
        <v>769</v>
      </c>
      <c r="C479" s="51">
        <v>93753982</v>
      </c>
      <c r="D479" s="51"/>
      <c r="E479" s="51"/>
    </row>
    <row r="480" spans="1:5" ht="24.75" customHeight="1">
      <c r="A480" s="249"/>
      <c r="B480" s="230" t="s">
        <v>770</v>
      </c>
      <c r="C480" s="86"/>
      <c r="D480" s="86"/>
      <c r="E480" s="86"/>
    </row>
    <row r="481" spans="1:5" ht="24.75" customHeight="1">
      <c r="A481" s="249"/>
      <c r="B481" s="230" t="s">
        <v>771</v>
      </c>
      <c r="C481" s="86"/>
      <c r="D481" s="86"/>
      <c r="E481" s="86"/>
    </row>
    <row r="482" spans="1:5" ht="24.75" customHeight="1">
      <c r="A482" s="249"/>
      <c r="B482" s="250" t="s">
        <v>772</v>
      </c>
      <c r="C482" s="86"/>
      <c r="D482" s="86"/>
      <c r="E482" s="86"/>
    </row>
    <row r="483" spans="1:5" ht="24.75" customHeight="1">
      <c r="A483" s="249"/>
      <c r="B483" s="250" t="s">
        <v>773</v>
      </c>
      <c r="C483" s="86"/>
      <c r="D483" s="86"/>
      <c r="E483" s="86"/>
    </row>
    <row r="484" spans="1:5" ht="24.75" customHeight="1">
      <c r="A484" s="249"/>
      <c r="B484" s="250" t="s">
        <v>774</v>
      </c>
      <c r="C484" s="86">
        <v>103040</v>
      </c>
      <c r="D484" s="86"/>
      <c r="E484" s="86"/>
    </row>
    <row r="485" spans="1:5" ht="24.75" customHeight="1">
      <c r="A485" s="249"/>
      <c r="B485" s="345" t="s">
        <v>775</v>
      </c>
      <c r="C485" s="86"/>
      <c r="D485" s="86"/>
      <c r="E485" s="86"/>
    </row>
    <row r="486" spans="1:5" ht="24.75" customHeight="1">
      <c r="A486" s="249"/>
      <c r="B486" s="250" t="s">
        <v>776</v>
      </c>
      <c r="C486" s="86"/>
      <c r="D486" s="86"/>
      <c r="E486" s="86"/>
    </row>
    <row r="487" spans="1:5" ht="33.75" customHeight="1">
      <c r="A487" s="243" t="s">
        <v>777</v>
      </c>
      <c r="B487" s="244"/>
      <c r="C487" s="14" t="s">
        <v>732</v>
      </c>
      <c r="D487" s="340" t="s">
        <v>733</v>
      </c>
      <c r="E487" s="14" t="s">
        <v>778</v>
      </c>
    </row>
    <row r="488" spans="1:5" ht="24.75" customHeight="1">
      <c r="A488" s="346" t="s">
        <v>779</v>
      </c>
      <c r="B488" s="245"/>
      <c r="C488" s="245">
        <v>247170500</v>
      </c>
      <c r="D488" s="245">
        <v>231753333</v>
      </c>
      <c r="E488" s="245">
        <v>0</v>
      </c>
    </row>
    <row r="489" spans="1:5" ht="24.75" customHeight="1">
      <c r="A489" s="347" t="s">
        <v>780</v>
      </c>
      <c r="B489" s="15"/>
      <c r="C489" s="16"/>
      <c r="D489" s="16"/>
      <c r="E489" s="16"/>
    </row>
    <row r="490" spans="1:5" ht="24.75" customHeight="1">
      <c r="A490" s="229" t="s">
        <v>781</v>
      </c>
      <c r="B490" s="51"/>
      <c r="C490" s="16"/>
      <c r="D490" s="51">
        <v>10817582</v>
      </c>
      <c r="E490" s="16"/>
    </row>
    <row r="491" spans="1:5" ht="24.75" customHeight="1">
      <c r="A491" s="348" t="s">
        <v>782</v>
      </c>
      <c r="B491" s="264"/>
      <c r="C491" s="264">
        <f>SUM(C488:C490)</f>
        <v>247170500</v>
      </c>
      <c r="D491" s="264">
        <f>SUM(D488:D490)</f>
        <v>242570915</v>
      </c>
      <c r="E491" s="264">
        <f>SUM(E488:E490)</f>
        <v>0</v>
      </c>
    </row>
    <row r="492" spans="1:5" ht="22.5" customHeight="1">
      <c r="A492" s="233" t="s">
        <v>783</v>
      </c>
      <c r="B492" s="232"/>
      <c r="C492" s="232"/>
      <c r="D492" s="232"/>
      <c r="E492" s="14"/>
    </row>
    <row r="493" spans="1:5" ht="24.75" customHeight="1">
      <c r="A493" s="349" t="s">
        <v>784</v>
      </c>
      <c r="B493" s="350"/>
      <c r="C493" s="14" t="s">
        <v>732</v>
      </c>
      <c r="D493" s="340" t="s">
        <v>733</v>
      </c>
      <c r="E493" s="283" t="s">
        <v>778</v>
      </c>
    </row>
    <row r="494" spans="1:5" ht="24.75" customHeight="1">
      <c r="A494" s="351" t="s">
        <v>785</v>
      </c>
      <c r="B494" s="352"/>
      <c r="C494" s="329">
        <f>C495+C496</f>
        <v>4783328186</v>
      </c>
      <c r="D494" s="329">
        <f>D495+D496</f>
        <v>5339781700</v>
      </c>
      <c r="E494" s="329"/>
    </row>
    <row r="495" spans="1:5" ht="24.75" customHeight="1">
      <c r="A495" s="229"/>
      <c r="B495" s="353" t="s">
        <v>786</v>
      </c>
      <c r="C495" s="49">
        <v>4629849010</v>
      </c>
      <c r="D495" s="49">
        <v>5216588700</v>
      </c>
      <c r="E495" s="49"/>
    </row>
    <row r="496" spans="1:5" ht="24.75" customHeight="1">
      <c r="A496" s="229"/>
      <c r="B496" s="353" t="s">
        <v>787</v>
      </c>
      <c r="C496" s="49">
        <v>153479176</v>
      </c>
      <c r="D496" s="49">
        <v>123193000</v>
      </c>
      <c r="E496" s="49"/>
    </row>
    <row r="497" spans="1:5" ht="24.75" customHeight="1">
      <c r="A497" s="337" t="s">
        <v>788</v>
      </c>
      <c r="B497" s="354"/>
      <c r="C497" s="46">
        <f>SUM(C498:C500)</f>
        <v>2605450300</v>
      </c>
      <c r="D497" s="46">
        <f>SUM(D498:D500)</f>
        <v>2377187300</v>
      </c>
      <c r="E497" s="46"/>
    </row>
    <row r="498" spans="1:5" ht="24.75" customHeight="1">
      <c r="A498" s="229"/>
      <c r="B498" s="353" t="s">
        <v>789</v>
      </c>
      <c r="C498" s="49">
        <v>2200000000</v>
      </c>
      <c r="D498" s="49">
        <v>2000000000</v>
      </c>
      <c r="E498" s="49"/>
    </row>
    <row r="499" spans="1:5" ht="24.75" customHeight="1">
      <c r="A499" s="229"/>
      <c r="B499" s="353" t="s">
        <v>790</v>
      </c>
      <c r="C499" s="49">
        <v>131458100</v>
      </c>
      <c r="D499" s="49">
        <v>154261400</v>
      </c>
      <c r="E499" s="49"/>
    </row>
    <row r="500" spans="1:5" ht="24.75" customHeight="1">
      <c r="A500" s="229"/>
      <c r="B500" s="353" t="s">
        <v>791</v>
      </c>
      <c r="C500" s="49">
        <v>273992200</v>
      </c>
      <c r="D500" s="49">
        <v>222925900</v>
      </c>
      <c r="E500" s="49"/>
    </row>
    <row r="501" spans="1:5" ht="24.75" customHeight="1">
      <c r="A501" s="337" t="s">
        <v>792</v>
      </c>
      <c r="B501" s="354"/>
      <c r="C501" s="46">
        <v>294423860</v>
      </c>
      <c r="D501" s="46">
        <v>303818210</v>
      </c>
      <c r="E501" s="46"/>
    </row>
    <row r="502" spans="1:5" ht="24.75" customHeight="1">
      <c r="A502" s="337" t="s">
        <v>793</v>
      </c>
      <c r="B502" s="354"/>
      <c r="C502" s="46">
        <v>408198591</v>
      </c>
      <c r="D502" s="46">
        <v>267664030</v>
      </c>
      <c r="E502" s="46"/>
    </row>
    <row r="503" spans="1:5" ht="24.75" customHeight="1">
      <c r="A503" s="333" t="s">
        <v>794</v>
      </c>
      <c r="B503" s="355"/>
      <c r="C503" s="356">
        <v>739790087</v>
      </c>
      <c r="D503" s="356">
        <v>636804658</v>
      </c>
      <c r="E503" s="356"/>
    </row>
    <row r="504" spans="1:5" ht="24.75" customHeight="1">
      <c r="A504" s="253"/>
      <c r="B504" s="232" t="s">
        <v>477</v>
      </c>
      <c r="C504" s="234">
        <f>C494+C497+C501+C502+C503</f>
        <v>8831191024</v>
      </c>
      <c r="D504" s="234">
        <f>D494+D497+D501+D502+D503</f>
        <v>8925255898</v>
      </c>
      <c r="E504" s="234"/>
    </row>
    <row r="505" spans="2:5" ht="21.75" customHeight="1">
      <c r="B505" s="5"/>
      <c r="C505" s="3"/>
      <c r="D505" s="3"/>
      <c r="E505" s="3"/>
    </row>
    <row r="506" spans="1:5" ht="21.75" customHeight="1">
      <c r="A506" s="3" t="s">
        <v>795</v>
      </c>
      <c r="B506" s="5"/>
      <c r="C506" s="3"/>
      <c r="D506" s="3"/>
      <c r="E506" s="3"/>
    </row>
    <row r="507" spans="2:5" ht="21.75" customHeight="1">
      <c r="B507" s="5"/>
      <c r="C507" s="3"/>
      <c r="D507" s="3"/>
      <c r="E507" s="3"/>
    </row>
    <row r="508" spans="1:5" ht="21.75" customHeight="1">
      <c r="A508" s="243"/>
      <c r="B508" s="248"/>
      <c r="C508" s="14"/>
      <c r="D508" s="14"/>
      <c r="E508" s="14"/>
    </row>
    <row r="509" spans="1:5" ht="21.75" customHeight="1">
      <c r="A509" s="357"/>
      <c r="B509" s="245"/>
      <c r="C509" s="245"/>
      <c r="D509" s="245"/>
      <c r="E509" s="245"/>
    </row>
    <row r="510" spans="1:5" ht="21.75" customHeight="1">
      <c r="A510" s="347"/>
      <c r="B510" s="51"/>
      <c r="C510" s="51"/>
      <c r="D510" s="51"/>
      <c r="E510" s="51"/>
    </row>
    <row r="511" spans="1:5" ht="21.75" customHeight="1">
      <c r="A511" s="347"/>
      <c r="B511" s="51"/>
      <c r="C511" s="51"/>
      <c r="D511" s="51"/>
      <c r="E511" s="51"/>
    </row>
    <row r="512" spans="1:5" ht="21.75" customHeight="1">
      <c r="A512" s="229"/>
      <c r="B512" s="51"/>
      <c r="C512" s="51"/>
      <c r="D512" s="51"/>
      <c r="E512" s="51"/>
    </row>
    <row r="513" spans="1:5" ht="21.75" customHeight="1">
      <c r="A513" s="229"/>
      <c r="B513" s="15"/>
      <c r="C513" s="16"/>
      <c r="D513" s="16"/>
      <c r="E513" s="16"/>
    </row>
    <row r="514" spans="1:5" ht="21.75" customHeight="1">
      <c r="A514" s="229"/>
      <c r="B514" s="15"/>
      <c r="C514" s="16"/>
      <c r="D514" s="16"/>
      <c r="E514" s="16"/>
    </row>
    <row r="515" spans="1:5" ht="21.75" customHeight="1">
      <c r="A515" s="347"/>
      <c r="B515" s="51"/>
      <c r="C515" s="51"/>
      <c r="D515" s="51"/>
      <c r="E515" s="51"/>
    </row>
    <row r="516" spans="1:5" ht="21.75" customHeight="1">
      <c r="A516" s="347"/>
      <c r="B516" s="51"/>
      <c r="C516" s="51"/>
      <c r="D516" s="51"/>
      <c r="E516" s="51"/>
    </row>
    <row r="517" spans="1:5" ht="21.75" customHeight="1">
      <c r="A517" s="358"/>
      <c r="B517" s="256"/>
      <c r="C517" s="256"/>
      <c r="D517" s="256"/>
      <c r="E517" s="256"/>
    </row>
    <row r="518" spans="1:5" ht="21.75" customHeight="1">
      <c r="A518" s="305"/>
      <c r="B518" s="216"/>
      <c r="C518" s="216"/>
      <c r="D518" s="216"/>
      <c r="E518" s="216"/>
    </row>
    <row r="519" ht="21.75" customHeight="1">
      <c r="A519" s="213"/>
    </row>
    <row r="520" ht="21.75" customHeight="1">
      <c r="C520" s="213"/>
    </row>
    <row r="521" ht="21.75" customHeight="1">
      <c r="A521" s="93"/>
    </row>
    <row r="522" ht="21.75" customHeight="1">
      <c r="A522" s="93"/>
    </row>
    <row r="527" ht="21.75" customHeight="1">
      <c r="A527" s="93"/>
    </row>
    <row r="542" ht="21.75" customHeight="1">
      <c r="A542" s="93" t="s">
        <v>796</v>
      </c>
    </row>
    <row r="543" ht="9.75" customHeight="1">
      <c r="A543" s="3"/>
    </row>
    <row r="544" spans="1:4" ht="21.75" customHeight="1">
      <c r="A544" s="233" t="s">
        <v>797</v>
      </c>
      <c r="B544" s="244"/>
      <c r="C544" s="14" t="s">
        <v>473</v>
      </c>
      <c r="D544" s="70" t="s">
        <v>798</v>
      </c>
    </row>
    <row r="545" spans="1:4" ht="21" customHeight="1">
      <c r="A545" s="357" t="s">
        <v>799</v>
      </c>
      <c r="B545" s="245"/>
      <c r="C545" s="297">
        <f>C546+C559+C562</f>
        <v>1545321311</v>
      </c>
      <c r="D545" s="297">
        <f>D546+D559+D562</f>
        <v>1545321311</v>
      </c>
    </row>
    <row r="546" spans="1:4" ht="21" customHeight="1">
      <c r="A546" s="275" t="s">
        <v>800</v>
      </c>
      <c r="C546" s="275">
        <f>C547+C557</f>
        <v>967636632</v>
      </c>
      <c r="D546" s="275">
        <f>D547+D557</f>
        <v>967636632</v>
      </c>
    </row>
    <row r="547" spans="1:4" ht="21" customHeight="1">
      <c r="A547" s="347"/>
      <c r="B547" s="230" t="s">
        <v>801</v>
      </c>
      <c r="C547" s="51">
        <f>C548+C552</f>
        <v>954996632</v>
      </c>
      <c r="D547" s="51">
        <f>D548+D552</f>
        <v>954996632</v>
      </c>
    </row>
    <row r="548" spans="1:4" ht="21" customHeight="1">
      <c r="A548" s="347"/>
      <c r="B548" s="20" t="s">
        <v>802</v>
      </c>
      <c r="C548" s="20">
        <f>SUM(C549:C551)</f>
        <v>347903600</v>
      </c>
      <c r="D548" s="20">
        <f>SUM(D549:D551)</f>
        <v>347903600</v>
      </c>
    </row>
    <row r="549" spans="1:4" ht="21" customHeight="1">
      <c r="A549" s="347"/>
      <c r="B549" s="16" t="s">
        <v>803</v>
      </c>
      <c r="C549" s="16">
        <f>376175600-28272000</f>
        <v>347903600</v>
      </c>
      <c r="D549" s="16">
        <f>376175600-28272000</f>
        <v>347903600</v>
      </c>
    </row>
    <row r="550" spans="1:4" ht="21" customHeight="1">
      <c r="A550" s="347"/>
      <c r="B550" s="16" t="s">
        <v>804</v>
      </c>
      <c r="C550" s="16">
        <f>4923000-4923000</f>
        <v>0</v>
      </c>
      <c r="D550" s="16">
        <f>4923000-4923000</f>
        <v>0</v>
      </c>
    </row>
    <row r="551" spans="1:4" ht="21" customHeight="1">
      <c r="A551" s="347"/>
      <c r="B551" s="16" t="s">
        <v>805</v>
      </c>
      <c r="C551" s="16">
        <f>67165000-67165000</f>
        <v>0</v>
      </c>
      <c r="D551" s="16">
        <f>67165000-67165000</f>
        <v>0</v>
      </c>
    </row>
    <row r="552" spans="1:4" ht="21" customHeight="1">
      <c r="A552" s="347"/>
      <c r="B552" s="20" t="s">
        <v>806</v>
      </c>
      <c r="C552" s="20">
        <f>SUM(C553:C556)</f>
        <v>607093032</v>
      </c>
      <c r="D552" s="20">
        <f>SUM(D553:D556)</f>
        <v>607093032</v>
      </c>
    </row>
    <row r="553" spans="1:4" ht="21" customHeight="1">
      <c r="A553" s="347"/>
      <c r="B553" s="16" t="s">
        <v>807</v>
      </c>
      <c r="C553" s="16">
        <f>358720466-24439322-3978800</f>
        <v>330302344</v>
      </c>
      <c r="D553" s="16">
        <f>358720466-24439322-3978800</f>
        <v>330302344</v>
      </c>
    </row>
    <row r="554" spans="1:4" ht="21" customHeight="1">
      <c r="A554" s="347"/>
      <c r="B554" s="16" t="s">
        <v>808</v>
      </c>
      <c r="C554" s="16">
        <v>15686488</v>
      </c>
      <c r="D554" s="16">
        <v>15686488</v>
      </c>
    </row>
    <row r="555" spans="1:4" ht="21" customHeight="1">
      <c r="A555" s="347"/>
      <c r="B555" s="16" t="s">
        <v>809</v>
      </c>
      <c r="C555" s="16">
        <v>261104200</v>
      </c>
      <c r="D555" s="16">
        <v>261104200</v>
      </c>
    </row>
    <row r="556" spans="1:4" ht="21" customHeight="1">
      <c r="A556" s="347"/>
      <c r="B556" s="16" t="s">
        <v>810</v>
      </c>
      <c r="C556" s="16"/>
      <c r="D556" s="16"/>
    </row>
    <row r="557" spans="1:4" ht="21" customHeight="1">
      <c r="A557" s="347"/>
      <c r="B557" s="230" t="s">
        <v>811</v>
      </c>
      <c r="C557" s="51">
        <f>C558</f>
        <v>12640000</v>
      </c>
      <c r="D557" s="51">
        <f>D558</f>
        <v>12640000</v>
      </c>
    </row>
    <row r="558" spans="1:4" ht="21" customHeight="1">
      <c r="A558" s="347"/>
      <c r="B558" s="16" t="s">
        <v>812</v>
      </c>
      <c r="C558" s="16">
        <v>12640000</v>
      </c>
      <c r="D558" s="16">
        <v>12640000</v>
      </c>
    </row>
    <row r="559" spans="1:4" ht="21" customHeight="1">
      <c r="A559" s="275" t="s">
        <v>813</v>
      </c>
      <c r="C559" s="275">
        <f>C560+C561</f>
        <v>451666679</v>
      </c>
      <c r="D559" s="275">
        <f>D560+D561</f>
        <v>451666679</v>
      </c>
    </row>
    <row r="560" spans="1:4" ht="21" customHeight="1">
      <c r="A560" s="347"/>
      <c r="B560" s="359" t="s">
        <v>814</v>
      </c>
      <c r="C560" s="56">
        <v>217395343</v>
      </c>
      <c r="D560" s="56">
        <v>217395343</v>
      </c>
    </row>
    <row r="561" spans="1:4" ht="21" customHeight="1">
      <c r="A561" s="229"/>
      <c r="B561" s="359" t="s">
        <v>815</v>
      </c>
      <c r="C561" s="56">
        <v>234271336</v>
      </c>
      <c r="D561" s="56">
        <v>234271336</v>
      </c>
    </row>
    <row r="562" spans="1:4" ht="21" customHeight="1">
      <c r="A562" s="275" t="s">
        <v>816</v>
      </c>
      <c r="C562" s="275">
        <v>126018000</v>
      </c>
      <c r="D562" s="275">
        <v>126018000</v>
      </c>
    </row>
    <row r="563" spans="1:4" ht="21" customHeight="1">
      <c r="A563" s="360" t="s">
        <v>817</v>
      </c>
      <c r="B563" s="86"/>
      <c r="C563" s="88">
        <v>634244000</v>
      </c>
      <c r="D563" s="88">
        <v>634244000</v>
      </c>
    </row>
    <row r="564" spans="1:4" ht="21" customHeight="1">
      <c r="A564" s="323" t="s">
        <v>818</v>
      </c>
      <c r="B564" s="256"/>
      <c r="C564" s="256">
        <v>3172724555</v>
      </c>
      <c r="D564" s="256">
        <v>2261043484</v>
      </c>
    </row>
    <row r="565" spans="1:4" ht="21" customHeight="1">
      <c r="A565" s="216"/>
      <c r="B565" s="216"/>
      <c r="C565" s="216"/>
      <c r="D565" s="216"/>
    </row>
    <row r="566" spans="1:4" ht="21" customHeight="1">
      <c r="A566" s="216"/>
      <c r="B566" s="216"/>
      <c r="C566" s="216"/>
      <c r="D566" s="216"/>
    </row>
    <row r="567" ht="21" customHeight="1">
      <c r="A567" s="3" t="s">
        <v>819</v>
      </c>
    </row>
    <row r="568" ht="21" customHeight="1">
      <c r="A568" s="36" t="s">
        <v>820</v>
      </c>
    </row>
    <row r="569" ht="21" customHeight="1">
      <c r="A569" s="36" t="s">
        <v>821</v>
      </c>
    </row>
    <row r="570" ht="21" customHeight="1">
      <c r="A570" s="36" t="s">
        <v>822</v>
      </c>
    </row>
    <row r="571" ht="21" customHeight="1"/>
    <row r="572" ht="21.75" customHeight="1">
      <c r="D572" s="361" t="s">
        <v>823</v>
      </c>
    </row>
    <row r="573" spans="1:4" ht="21.75" customHeight="1">
      <c r="A573" s="362" t="s">
        <v>0</v>
      </c>
      <c r="B573" s="363"/>
      <c r="C573" s="363" t="s">
        <v>1</v>
      </c>
      <c r="D573" s="364"/>
    </row>
    <row r="574" spans="1:3" ht="21.75" customHeight="1">
      <c r="A574" s="365"/>
      <c r="B574" s="365"/>
      <c r="C574" s="366" t="s">
        <v>2</v>
      </c>
    </row>
    <row r="577" ht="21.75" customHeight="1">
      <c r="A577" s="93" t="s">
        <v>3</v>
      </c>
    </row>
  </sheetData>
  <mergeCells count="2">
    <mergeCell ref="A4:D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Microsoft Cop.</cp:lastModifiedBy>
  <cp:lastPrinted>2007-04-20T03:09:36Z</cp:lastPrinted>
  <dcterms:created xsi:type="dcterms:W3CDTF">2007-04-20T02:20:04Z</dcterms:created>
  <dcterms:modified xsi:type="dcterms:W3CDTF">2007-04-20T07:52:59Z</dcterms:modified>
  <cp:category/>
  <cp:version/>
  <cp:contentType/>
  <cp:contentStatus/>
</cp:coreProperties>
</file>